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C:\Users\Steve\OneDrive - vertexconstructionnc.com\Projects Bidding\FL 2250\"/>
    </mc:Choice>
  </mc:AlternateContent>
  <xr:revisionPtr revIDLastSave="236" documentId="8_{03F60370-50AC-403A-90A6-18A7FB08BAC3}" xr6:coauthVersionLast="45" xr6:coauthVersionMax="45" xr10:uidLastSave="{962E57CA-9972-4B86-BAEF-5E01909D1E38}"/>
  <bookViews>
    <workbookView xWindow="90" yWindow="30" windowWidth="20400" windowHeight="10890" xr2:uid="{00000000-000D-0000-FFFF-FFFF00000000}"/>
  </bookViews>
  <sheets>
    <sheet name="2250" sheetId="1" r:id="rId1"/>
    <sheet name="Alt. Restrooms " sheetId="2" r:id="rId2"/>
    <sheet name="Drywall Alt. " sheetId="3" r:id="rId3"/>
    <sheet name="Dryfall Alt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2" l="1"/>
  <c r="F13" i="2"/>
  <c r="C13" i="2" s="1"/>
  <c r="C12" i="2"/>
  <c r="F11" i="2"/>
  <c r="C11" i="2"/>
  <c r="F9" i="2"/>
  <c r="E141" i="1"/>
  <c r="E60" i="1"/>
  <c r="B7" i="4"/>
  <c r="D9" i="4" s="1"/>
  <c r="B9" i="4" s="1"/>
  <c r="D11" i="4" s="1"/>
  <c r="B11" i="4" s="1"/>
  <c r="B14" i="4" s="1"/>
  <c r="B13" i="3"/>
  <c r="B10" i="3"/>
  <c r="D10" i="3"/>
  <c r="B8" i="3"/>
  <c r="D5" i="3"/>
  <c r="B6" i="3"/>
  <c r="E100" i="1"/>
  <c r="J87" i="1"/>
  <c r="J29" i="1"/>
  <c r="J28" i="1"/>
  <c r="E86" i="1" l="1"/>
  <c r="E91" i="1"/>
  <c r="E87" i="1"/>
  <c r="E92" i="1"/>
  <c r="I45" i="1" l="1"/>
  <c r="J77" i="1" l="1"/>
  <c r="E49" i="1" l="1"/>
  <c r="I17" i="1" l="1"/>
  <c r="E50" i="1" l="1"/>
  <c r="E110" i="1" l="1"/>
  <c r="E57" i="1"/>
  <c r="D44" i="1"/>
  <c r="J41" i="1"/>
  <c r="F45" i="1"/>
  <c r="D42" i="1"/>
  <c r="J42" i="1" s="1"/>
  <c r="I12" i="1"/>
  <c r="E94" i="1"/>
  <c r="J94" i="1" s="1"/>
  <c r="J92" i="1"/>
  <c r="J121" i="1"/>
  <c r="E95" i="1"/>
  <c r="J95" i="1" s="1"/>
  <c r="J91" i="1"/>
  <c r="J93" i="1"/>
  <c r="E90" i="1"/>
  <c r="J90" i="1" s="1"/>
  <c r="J85" i="1"/>
  <c r="J142" i="1" l="1"/>
  <c r="E89" i="1"/>
  <c r="J89" i="1" s="1"/>
  <c r="J98" i="1"/>
  <c r="D38" i="1"/>
  <c r="J38" i="1" s="1"/>
  <c r="E37" i="1"/>
  <c r="E45" i="1" s="1"/>
  <c r="J111" i="1"/>
  <c r="E99" i="1"/>
  <c r="J99" i="1" s="1"/>
  <c r="D43" i="1"/>
  <c r="J43" i="1" s="1"/>
  <c r="E88" i="1"/>
  <c r="J132" i="1"/>
  <c r="J103" i="1"/>
  <c r="I24" i="1"/>
  <c r="D45" i="1" l="1"/>
  <c r="I23" i="1"/>
  <c r="J27" i="1" l="1"/>
  <c r="J78" i="1"/>
  <c r="D59" i="1"/>
  <c r="J59" i="1" s="1"/>
  <c r="I26" i="1"/>
  <c r="I25" i="1"/>
  <c r="I22" i="1"/>
  <c r="I8" i="1"/>
  <c r="I9" i="1"/>
  <c r="I10" i="1"/>
  <c r="D6" i="1"/>
  <c r="D5" i="1"/>
  <c r="D4" i="1"/>
  <c r="D34" i="1" l="1"/>
  <c r="F147" i="1"/>
  <c r="E147" i="1"/>
  <c r="D147" i="1"/>
  <c r="F161" i="1" l="1"/>
  <c r="F157" i="1"/>
  <c r="J84" i="1" l="1"/>
  <c r="J145" i="1"/>
  <c r="J161" i="1" l="1"/>
  <c r="J156" i="1"/>
  <c r="J155" i="1"/>
  <c r="J154" i="1"/>
  <c r="D151" i="1"/>
  <c r="E151" i="1"/>
  <c r="F151" i="1"/>
  <c r="H151" i="1"/>
  <c r="I151" i="1" s="1"/>
  <c r="H147" i="1"/>
  <c r="I147" i="1" s="1"/>
  <c r="D135" i="1"/>
  <c r="D122" i="1"/>
  <c r="D123" i="1" s="1"/>
  <c r="D128" i="1"/>
  <c r="E128" i="1" s="1"/>
  <c r="D127" i="1"/>
  <c r="E127" i="1" s="1"/>
  <c r="F136" i="1"/>
  <c r="H136" i="1"/>
  <c r="I136" i="1" s="1"/>
  <c r="E123" i="1"/>
  <c r="F123" i="1"/>
  <c r="H123" i="1"/>
  <c r="I123" i="1" s="1"/>
  <c r="H115" i="1"/>
  <c r="I115" i="1" s="1"/>
  <c r="F115" i="1"/>
  <c r="E115" i="1"/>
  <c r="D115" i="1"/>
  <c r="D105" i="1"/>
  <c r="E105" i="1"/>
  <c r="F105" i="1"/>
  <c r="H105" i="1"/>
  <c r="I105" i="1" s="1"/>
  <c r="J76" i="1"/>
  <c r="J79" i="1"/>
  <c r="J72" i="1"/>
  <c r="J71" i="1"/>
  <c r="J70" i="1"/>
  <c r="J69" i="1"/>
  <c r="J68" i="1"/>
  <c r="J67" i="1"/>
  <c r="J66" i="1"/>
  <c r="D62" i="1"/>
  <c r="E62" i="1"/>
  <c r="F62" i="1"/>
  <c r="H62" i="1"/>
  <c r="I62" i="1"/>
  <c r="J48" i="1"/>
  <c r="J49" i="1"/>
  <c r="J50" i="1"/>
  <c r="J51" i="1"/>
  <c r="J52" i="1"/>
  <c r="J53" i="1"/>
  <c r="J44" i="1"/>
  <c r="J40" i="1"/>
  <c r="J39" i="1"/>
  <c r="J37" i="1"/>
  <c r="J4" i="1"/>
  <c r="J5" i="1"/>
  <c r="J6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30" i="1"/>
  <c r="J32" i="1"/>
  <c r="J33" i="1"/>
  <c r="E80" i="1"/>
  <c r="E54" i="1"/>
  <c r="E34" i="1"/>
  <c r="I122" i="1"/>
  <c r="H157" i="1"/>
  <c r="I96" i="1"/>
  <c r="J96" i="1" s="1"/>
  <c r="I114" i="1"/>
  <c r="J114" i="1" s="1"/>
  <c r="I109" i="1"/>
  <c r="J109" i="1" s="1"/>
  <c r="I104" i="1"/>
  <c r="J104" i="1" s="1"/>
  <c r="I102" i="1"/>
  <c r="J102" i="1" s="1"/>
  <c r="I101" i="1"/>
  <c r="J101" i="1" s="1"/>
  <c r="I100" i="1"/>
  <c r="J100" i="1" s="1"/>
  <c r="I97" i="1"/>
  <c r="J97" i="1" s="1"/>
  <c r="I88" i="1"/>
  <c r="J88" i="1" s="1"/>
  <c r="I86" i="1"/>
  <c r="J86" i="1" s="1"/>
  <c r="H161" i="1"/>
  <c r="I83" i="1"/>
  <c r="J83" i="1" s="1"/>
  <c r="I150" i="1"/>
  <c r="J150" i="1" s="1"/>
  <c r="I139" i="1"/>
  <c r="J139" i="1" s="1"/>
  <c r="I140" i="1"/>
  <c r="J140" i="1" s="1"/>
  <c r="I141" i="1"/>
  <c r="J141" i="1" s="1"/>
  <c r="I143" i="1"/>
  <c r="J143" i="1" s="1"/>
  <c r="I144" i="1"/>
  <c r="J144" i="1" s="1"/>
  <c r="I146" i="1"/>
  <c r="J146" i="1" s="1"/>
  <c r="I126" i="1"/>
  <c r="J126" i="1" s="1"/>
  <c r="I127" i="1"/>
  <c r="I128" i="1"/>
  <c r="I129" i="1"/>
  <c r="I130" i="1"/>
  <c r="I131" i="1"/>
  <c r="I133" i="1"/>
  <c r="I134" i="1"/>
  <c r="J134" i="1" s="1"/>
  <c r="I135" i="1"/>
  <c r="E129" i="1"/>
  <c r="E130" i="1"/>
  <c r="E131" i="1"/>
  <c r="I118" i="1"/>
  <c r="J118" i="1" s="1"/>
  <c r="I119" i="1"/>
  <c r="J119" i="1" s="1"/>
  <c r="I120" i="1"/>
  <c r="J120" i="1" s="1"/>
  <c r="I108" i="1"/>
  <c r="J108" i="1" s="1"/>
  <c r="I110" i="1"/>
  <c r="J110" i="1" s="1"/>
  <c r="I113" i="1"/>
  <c r="J113" i="1" s="1"/>
  <c r="I112" i="1"/>
  <c r="J112" i="1" s="1"/>
  <c r="J58" i="1"/>
  <c r="J61" i="1"/>
  <c r="I54" i="1"/>
  <c r="D54" i="1"/>
  <c r="H45" i="1"/>
  <c r="J160" i="1"/>
  <c r="F73" i="1"/>
  <c r="H73" i="1"/>
  <c r="H34" i="1"/>
  <c r="H80" i="1"/>
  <c r="H54" i="1"/>
  <c r="F80" i="1"/>
  <c r="F54" i="1"/>
  <c r="F34" i="1"/>
  <c r="J60" i="1"/>
  <c r="J57" i="1"/>
  <c r="J45" i="1" l="1"/>
  <c r="J129" i="1"/>
  <c r="J130" i="1"/>
  <c r="J131" i="1"/>
  <c r="J115" i="1"/>
  <c r="J122" i="1"/>
  <c r="D133" i="1"/>
  <c r="E133" i="1" s="1"/>
  <c r="J105" i="1"/>
  <c r="J147" i="1"/>
  <c r="K17" i="1"/>
  <c r="J127" i="1"/>
  <c r="J80" i="1"/>
  <c r="J62" i="1"/>
  <c r="J151" i="1"/>
  <c r="J73" i="1"/>
  <c r="H164" i="1"/>
  <c r="E135" i="1"/>
  <c r="J135" i="1" s="1"/>
  <c r="J54" i="1"/>
  <c r="J128" i="1"/>
  <c r="J123" i="1"/>
  <c r="J157" i="1"/>
  <c r="J133" i="1" l="1"/>
  <c r="J136" i="1" s="1"/>
  <c r="D136" i="1"/>
  <c r="E136" i="1" s="1"/>
  <c r="E164" i="1" s="1"/>
  <c r="D167" i="1" s="1"/>
  <c r="D164" i="1" l="1"/>
  <c r="D166" i="1" s="1"/>
  <c r="F164" i="1"/>
  <c r="I34" i="1"/>
  <c r="I164" i="1" s="1"/>
  <c r="J7" i="1"/>
  <c r="J34" i="1" s="1"/>
  <c r="J164" i="1" l="1"/>
  <c r="G171" i="1" l="1"/>
  <c r="K34" i="1" s="1"/>
  <c r="E168" i="1" l="1"/>
  <c r="D168" i="1" s="1"/>
  <c r="D173" i="1" l="1"/>
  <c r="E172" i="1" s="1"/>
  <c r="D172" i="1" s="1"/>
  <c r="D174" i="1" l="1"/>
  <c r="E166" i="1" s="1"/>
</calcChain>
</file>

<file path=xl/sharedStrings.xml><?xml version="1.0" encoding="utf-8"?>
<sst xmlns="http://schemas.openxmlformats.org/spreadsheetml/2006/main" count="231" uniqueCount="178">
  <si>
    <t>Description</t>
  </si>
  <si>
    <t>Labor</t>
  </si>
  <si>
    <t>Material</t>
  </si>
  <si>
    <t>Sub</t>
  </si>
  <si>
    <t>Sub Name</t>
  </si>
  <si>
    <t>Equipment</t>
  </si>
  <si>
    <t>Other</t>
  </si>
  <si>
    <t>Total</t>
  </si>
  <si>
    <t>Div. 1 General Conditions</t>
  </si>
  <si>
    <t>Temporary Toilets</t>
  </si>
  <si>
    <t>Tool Trailers</t>
  </si>
  <si>
    <t>Temporary Fence</t>
  </si>
  <si>
    <t>Additional Plans &amp; Specs</t>
  </si>
  <si>
    <t>As-Builts</t>
  </si>
  <si>
    <t>Job Sign</t>
  </si>
  <si>
    <t>Layout (Own Forces)</t>
  </si>
  <si>
    <t>Haul Dumpster</t>
  </si>
  <si>
    <t>Final Clean Up</t>
  </si>
  <si>
    <t>Clean Windows</t>
  </si>
  <si>
    <t>Tools &amp; Equipment</t>
  </si>
  <si>
    <t>Forklift</t>
  </si>
  <si>
    <t>Office travel</t>
  </si>
  <si>
    <t>Fuel</t>
  </si>
  <si>
    <t>Hotel</t>
  </si>
  <si>
    <t>Truck</t>
  </si>
  <si>
    <t>Vehical Maintance</t>
  </si>
  <si>
    <t>DIv.1 Subtotal</t>
  </si>
  <si>
    <t>Div. 2 Demolition</t>
  </si>
  <si>
    <t xml:space="preserve"> </t>
  </si>
  <si>
    <t>Div. 2 Demolition Subtotal</t>
  </si>
  <si>
    <t>DIv. 2 Sitework</t>
  </si>
  <si>
    <t>Parking Lot Corals</t>
  </si>
  <si>
    <t>Splash guards</t>
  </si>
  <si>
    <t>Parking Lines</t>
  </si>
  <si>
    <t>Pipe Bollard Steel Pipe 6"</t>
  </si>
  <si>
    <t>Sign Handicap Parking</t>
  </si>
  <si>
    <t>Div. 2 Sitework Subtotal</t>
  </si>
  <si>
    <t>Div. 3 Concrete</t>
  </si>
  <si>
    <t xml:space="preserve">Rebar Dowels </t>
  </si>
  <si>
    <t>Surecrete</t>
  </si>
  <si>
    <t>Div. 3 Subtotal</t>
  </si>
  <si>
    <t>Div. 4 Masonry</t>
  </si>
  <si>
    <t>Mortar Type S</t>
  </si>
  <si>
    <t>Sand at Mortar</t>
  </si>
  <si>
    <t>Grout Fill 3,000 psi</t>
  </si>
  <si>
    <t>Horizontal Wall Reinforcing 8"</t>
  </si>
  <si>
    <t>CMU 8" 2 hr standard face</t>
  </si>
  <si>
    <t>Lintel 8" standard face</t>
  </si>
  <si>
    <t>Div. 4 Subtotal</t>
  </si>
  <si>
    <t>Div. 5 Steel</t>
  </si>
  <si>
    <t>Div. 5 Subtotal</t>
  </si>
  <si>
    <t>DIv. 6 Wood &amp; Plastics</t>
  </si>
  <si>
    <t>Temp wall at deli</t>
  </si>
  <si>
    <t>FRP</t>
  </si>
  <si>
    <t>Counter Tops</t>
  </si>
  <si>
    <t>Crown Molding</t>
  </si>
  <si>
    <t>Fastners</t>
  </si>
  <si>
    <t>Div. 6 Subtotal</t>
  </si>
  <si>
    <t>Div. 7 Thermal &amp; Moisture Prot</t>
  </si>
  <si>
    <t>Gutters</t>
  </si>
  <si>
    <t>Roofing Sub</t>
  </si>
  <si>
    <t>Caulk &amp; Sealants</t>
  </si>
  <si>
    <t>Vapor Barrier</t>
  </si>
  <si>
    <t>Epoxy Joint Filler</t>
  </si>
  <si>
    <t>Div. 7 Subtotal</t>
  </si>
  <si>
    <t>DIv. 8 Doors &amp; Windows</t>
  </si>
  <si>
    <t>Metal Door &amp; Frame Complete</t>
  </si>
  <si>
    <t>Div. 8 Subtotal</t>
  </si>
  <si>
    <t>Div. 9 Finishes</t>
  </si>
  <si>
    <t>Drywall</t>
  </si>
  <si>
    <t>Synthetic Stucco</t>
  </si>
  <si>
    <t>Ceramic Tile</t>
  </si>
  <si>
    <t>Resilient Flooring</t>
  </si>
  <si>
    <t>Color seal floors</t>
  </si>
  <si>
    <t>Painting</t>
  </si>
  <si>
    <t>Div. 9 Subtotal</t>
  </si>
  <si>
    <t>Div. 10 Specialties</t>
  </si>
  <si>
    <t>Visual Display Boards</t>
  </si>
  <si>
    <t>McCue Systems</t>
  </si>
  <si>
    <t>Black Bollard Sleeves</t>
  </si>
  <si>
    <t>Ladder Up Safety Post</t>
  </si>
  <si>
    <t>Toilet Partitions</t>
  </si>
  <si>
    <t>Toilet Accessories</t>
  </si>
  <si>
    <t>Div. 10 Subtotal</t>
  </si>
  <si>
    <t>Div. 12 Furnishings</t>
  </si>
  <si>
    <t>Janitor Mop Rack &amp; Hook</t>
  </si>
  <si>
    <t>Div. 12 Subtotal</t>
  </si>
  <si>
    <t>Div. 15 Mechanical</t>
  </si>
  <si>
    <t>Plumbing</t>
  </si>
  <si>
    <t>HVAC</t>
  </si>
  <si>
    <t>Div. 15 Subtotal</t>
  </si>
  <si>
    <t>Div. 16 Electrical</t>
  </si>
  <si>
    <t>Electrical</t>
  </si>
  <si>
    <t>Div. 16 Subtotal</t>
  </si>
  <si>
    <t xml:space="preserve">Equipment </t>
  </si>
  <si>
    <t>Category Subtotals</t>
  </si>
  <si>
    <t>Taxes &amp; Insurance on Labor</t>
  </si>
  <si>
    <t>Sales Tax</t>
  </si>
  <si>
    <t>GC Fee</t>
  </si>
  <si>
    <t>Building Permit</t>
  </si>
  <si>
    <t>Bond</t>
  </si>
  <si>
    <t>Total Bid Amount</t>
  </si>
  <si>
    <t>Total with Bond</t>
  </si>
  <si>
    <t>1x4board at shelving</t>
  </si>
  <si>
    <t>Break metal</t>
  </si>
  <si>
    <t xml:space="preserve">Buisness Licence </t>
  </si>
  <si>
    <t>Stainless Steel()</t>
  </si>
  <si>
    <t>ACT()</t>
  </si>
  <si>
    <t>Quanity</t>
  </si>
  <si>
    <t>Rate</t>
  </si>
  <si>
    <t>DSD Ramp</t>
  </si>
  <si>
    <t xml:space="preserve">Capentry Labor </t>
  </si>
  <si>
    <t xml:space="preserve">Masonry LS </t>
  </si>
  <si>
    <t xml:space="preserve">Acrilic floor </t>
  </si>
  <si>
    <t>Pedium</t>
  </si>
  <si>
    <t xml:space="preserve">Remodel Banner </t>
  </si>
  <si>
    <t xml:space="preserve">Remove Storefront sign </t>
  </si>
  <si>
    <t xml:space="preserve">Tape for VCT and Carpet </t>
  </si>
  <si>
    <t xml:space="preserve">Ground Penetrating radar </t>
  </si>
  <si>
    <t xml:space="preserve">Fire Extingusher stickers </t>
  </si>
  <si>
    <t xml:space="preserve">Wall Sheathing 1/2" </t>
  </si>
  <si>
    <t xml:space="preserve">Plywood Caps </t>
  </si>
  <si>
    <t xml:space="preserve">Spray Foam Insulation </t>
  </si>
  <si>
    <t xml:space="preserve">Ram Board at shelving </t>
  </si>
  <si>
    <t xml:space="preserve">Temp low wall Beer </t>
  </si>
  <si>
    <t xml:space="preserve">Mc Cue Bumper </t>
  </si>
  <si>
    <t xml:space="preserve">Back Room Storage </t>
  </si>
  <si>
    <t xml:space="preserve">Marlite at conference room </t>
  </si>
  <si>
    <t xml:space="preserve">Coat Hooks </t>
  </si>
  <si>
    <t xml:space="preserve">Mirror tint lounge </t>
  </si>
  <si>
    <t xml:space="preserve">Marlite DM Office </t>
  </si>
  <si>
    <t xml:space="preserve">Plastic Grouments </t>
  </si>
  <si>
    <t xml:space="preserve">Storage trailer at dock </t>
  </si>
  <si>
    <t xml:space="preserve">Remove Quarry tile meat </t>
  </si>
  <si>
    <t>Insulation 3"</t>
  </si>
  <si>
    <t xml:space="preserve">Income Tax </t>
  </si>
  <si>
    <t xml:space="preserve">Roof Guardrail </t>
  </si>
  <si>
    <t>Temporary Phone(25 weeks)</t>
  </si>
  <si>
    <t xml:space="preserve">State Bond </t>
  </si>
  <si>
    <t xml:space="preserve">  </t>
  </si>
  <si>
    <t xml:space="preserve">No parking signs </t>
  </si>
  <si>
    <t xml:space="preserve">Access hatches </t>
  </si>
  <si>
    <t>Dimond sealer  Produce prep</t>
  </si>
  <si>
    <t>Clean up person(4 weeks)</t>
  </si>
  <si>
    <t xml:space="preserve">remove restroom tile </t>
  </si>
  <si>
    <t xml:space="preserve">Marlite at Lounge </t>
  </si>
  <si>
    <t xml:space="preserve">Marlite pc training room </t>
  </si>
  <si>
    <t xml:space="preserve">Fire Protection 28 heads </t>
  </si>
  <si>
    <t>Remove Slab-On-Grade(120)</t>
  </si>
  <si>
    <t>S.O.G. Bag Concrete bags</t>
  </si>
  <si>
    <t>Sales Floor marlite W-4</t>
  </si>
  <si>
    <t>Remove drywall sales</t>
  </si>
  <si>
    <t>FL 879</t>
  </si>
  <si>
    <t xml:space="preserve">Surecrete </t>
  </si>
  <si>
    <t xml:space="preserve">Window tinting ( 7Windows) </t>
  </si>
  <si>
    <t xml:space="preserve">Marlite corridor </t>
  </si>
  <si>
    <t xml:space="preserve">Trench drain cover </t>
  </si>
  <si>
    <t>Metal Fabrications</t>
  </si>
  <si>
    <t>Superintendent(12weeks)</t>
  </si>
  <si>
    <t>Crew Leader(12 weeks)</t>
  </si>
  <si>
    <t>General Demo Items</t>
  </si>
  <si>
    <t>Work Room</t>
  </si>
  <si>
    <t xml:space="preserve">Data Room </t>
  </si>
  <si>
    <t xml:space="preserve">Epoxy Allowance </t>
  </si>
  <si>
    <t xml:space="preserve">Stainless Allowance </t>
  </si>
  <si>
    <t xml:space="preserve">Tile </t>
  </si>
  <si>
    <t>Partitions</t>
  </si>
  <si>
    <t xml:space="preserve">Accsosssories </t>
  </si>
  <si>
    <t xml:space="preserve">Plumbing </t>
  </si>
  <si>
    <t xml:space="preserve">Mechanical </t>
  </si>
  <si>
    <t xml:space="preserve">Electrical </t>
  </si>
  <si>
    <t xml:space="preserve">Proffit </t>
  </si>
  <si>
    <t>GC</t>
  </si>
  <si>
    <t xml:space="preserve">General </t>
  </si>
  <si>
    <t xml:space="preserve">Painter </t>
  </si>
  <si>
    <t xml:space="preserve">Bond </t>
  </si>
  <si>
    <t xml:space="preserve">Drywall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</si>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</sst>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4" fontId="0" fillId="0" borderId="0" xfId="1" applyFont="1"/>
    <xf numFmtId="44" fontId="0" fillId="0" borderId="0" xfId="1" applyFont="1" applyAlignment="1">
      <alignment horizontal="center"/>
    </xf>
    <xf numFmtId="44" fontId="3" fillId="0" borderId="0" xfId="0" applyNumberFormat="1" applyFont="1"/>
    <xf numFmtId="44" fontId="3" fillId="0" borderId="0" xfId="1" applyFont="1"/>
    <xf numFmtId="44" fontId="0" fillId="0" borderId="0" xfId="0" applyNumberFormat="1"/>
    <xf numFmtId="164" fontId="0" fillId="0" borderId="0" xfId="0" applyNumberForma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3" fontId="0" fillId="0" borderId="0" xfId="0" applyNumberFormat="1"/>
    <xf numFmtId="164" fontId="0" fillId="2" borderId="0" xfId="0" applyNumberForma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164" fontId="0" fillId="0" borderId="0" xfId="0" applyNumberForma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3" fillId="0" borderId="0" xfId="0" applyFont="1" applyFill="1"/>
    <xf numFmtId="4" fontId="0" fillId="0" borderId="0" xfId="0" applyNumberFormat="1"/>
    <xf numFmtId="164" fontId="0" fillId="0" borderId="0" xfId="1" applyNumberFormat="1" applyFont="1"/>
    <xf numFmtId="164" fontId="0" fillId="3" borderId="0" xfId="0" applyNumberFormat="1" applyFill="1"/>
    <xf numFmtId="0" fontId="3" fillId="3" borderId="0" xfId="0" applyFont="1" applyFill="1"/>
    <xf numFmtId="44" fontId="0" fillId="3" borderId="0" xfId="1" applyFont="1" applyFill="1"/>
    <xf numFmtId="4" fontId="0" fillId="3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5"/>
  <sheetViews>
    <sheetView tabSelected="1" zoomScaleNormal="100" workbookViewId="0">
      <selection activeCell="F12" sqref="F12"/>
    </sheetView>
  </sheetViews>
  <sheetFormatPr defaultRowHeight="15" x14ac:dyDescent="0.25"/>
  <cols>
    <col min="1" max="1" width="26.85546875" customWidth="1"/>
    <col min="2" max="2" width="7.42578125" customWidth="1"/>
    <col min="3" max="3" width="10.140625" customWidth="1"/>
    <col min="4" max="5" width="12.85546875" customWidth="1"/>
    <col min="6" max="6" width="13.140625" style="22" customWidth="1"/>
    <col min="7" max="7" width="15" customWidth="1"/>
    <col min="8" max="8" width="11.42578125" customWidth="1"/>
    <col min="9" max="9" width="12.42578125" customWidth="1"/>
    <col min="10" max="10" width="14.42578125" customWidth="1"/>
    <col min="11" max="11" width="12.5703125" bestFit="1" customWidth="1"/>
  </cols>
  <sheetData>
    <row r="1" spans="1:10" x14ac:dyDescent="0.25">
      <c r="A1" s="8" t="s">
        <v>0</v>
      </c>
      <c r="B1" s="8" t="s">
        <v>108</v>
      </c>
      <c r="C1" s="8" t="s">
        <v>109</v>
      </c>
      <c r="D1" s="8" t="s">
        <v>1</v>
      </c>
      <c r="E1" s="8" t="s">
        <v>2</v>
      </c>
      <c r="F1" s="20" t="s">
        <v>3</v>
      </c>
      <c r="G1" s="8" t="s">
        <v>4</v>
      </c>
      <c r="H1" s="8" t="s">
        <v>5</v>
      </c>
      <c r="I1" s="8" t="s">
        <v>6</v>
      </c>
      <c r="J1" s="9" t="s">
        <v>7</v>
      </c>
    </row>
    <row r="2" spans="1:10" x14ac:dyDescent="0.25">
      <c r="A2" s="2" t="s">
        <v>152</v>
      </c>
      <c r="B2" s="2"/>
      <c r="C2" s="2"/>
      <c r="D2" s="2"/>
      <c r="E2" s="2"/>
      <c r="F2" s="21"/>
      <c r="G2" s="2"/>
      <c r="H2" s="2"/>
      <c r="I2" s="2"/>
      <c r="J2" s="4"/>
    </row>
    <row r="3" spans="1:10" x14ac:dyDescent="0.25">
      <c r="A3" s="5" t="s">
        <v>8</v>
      </c>
      <c r="B3" s="5"/>
      <c r="C3" s="5"/>
    </row>
    <row r="4" spans="1:10" x14ac:dyDescent="0.25">
      <c r="A4" t="s">
        <v>158</v>
      </c>
      <c r="B4">
        <v>12</v>
      </c>
      <c r="C4" s="28">
        <v>1300</v>
      </c>
      <c r="D4" s="10">
        <f>B4*C4</f>
        <v>15600</v>
      </c>
      <c r="E4" s="10"/>
      <c r="H4" s="10"/>
      <c r="I4" s="10"/>
      <c r="J4" s="10">
        <f t="shared" ref="J4:J33" si="0">I4+H4+F4+E4+D4</f>
        <v>15600</v>
      </c>
    </row>
    <row r="5" spans="1:10" x14ac:dyDescent="0.25">
      <c r="A5" t="s">
        <v>159</v>
      </c>
      <c r="B5">
        <v>12</v>
      </c>
      <c r="C5" s="28">
        <v>1000</v>
      </c>
      <c r="D5" s="10">
        <f>B5*C5</f>
        <v>12000</v>
      </c>
      <c r="E5" s="10"/>
      <c r="H5" s="10"/>
      <c r="I5" s="10"/>
      <c r="J5" s="10">
        <f t="shared" si="0"/>
        <v>12000</v>
      </c>
    </row>
    <row r="6" spans="1:10" x14ac:dyDescent="0.25">
      <c r="A6" t="s">
        <v>143</v>
      </c>
      <c r="B6">
        <v>0</v>
      </c>
      <c r="C6" s="28">
        <v>700</v>
      </c>
      <c r="D6" s="10">
        <f>B6*C6</f>
        <v>0</v>
      </c>
      <c r="E6" s="10"/>
      <c r="H6" s="10"/>
      <c r="I6" s="10"/>
      <c r="J6" s="10">
        <f t="shared" si="0"/>
        <v>0</v>
      </c>
    </row>
    <row r="7" spans="1:10" x14ac:dyDescent="0.25">
      <c r="A7" t="s">
        <v>105</v>
      </c>
      <c r="C7" s="28"/>
      <c r="D7" s="10">
        <v>0</v>
      </c>
      <c r="E7" s="10"/>
      <c r="H7" s="10"/>
      <c r="I7" s="10">
        <v>75</v>
      </c>
      <c r="J7" s="10">
        <f t="shared" si="0"/>
        <v>75</v>
      </c>
    </row>
    <row r="8" spans="1:10" x14ac:dyDescent="0.25">
      <c r="A8" t="s">
        <v>137</v>
      </c>
      <c r="B8">
        <v>12</v>
      </c>
      <c r="C8" s="28">
        <v>40</v>
      </c>
      <c r="D8" s="10">
        <v>0</v>
      </c>
      <c r="E8" s="10"/>
      <c r="H8" s="10"/>
      <c r="I8" s="10">
        <f>B8*C8</f>
        <v>480</v>
      </c>
      <c r="J8" s="10">
        <f t="shared" si="0"/>
        <v>480</v>
      </c>
    </row>
    <row r="9" spans="1:10" x14ac:dyDescent="0.25">
      <c r="A9" t="s">
        <v>9</v>
      </c>
      <c r="B9">
        <v>12</v>
      </c>
      <c r="C9" s="28">
        <v>0</v>
      </c>
      <c r="D9" s="10">
        <v>0</v>
      </c>
      <c r="E9" s="10"/>
      <c r="H9" s="10"/>
      <c r="I9" s="10">
        <f>B9*C9</f>
        <v>0</v>
      </c>
      <c r="J9" s="10">
        <f t="shared" si="0"/>
        <v>0</v>
      </c>
    </row>
    <row r="10" spans="1:10" x14ac:dyDescent="0.25">
      <c r="A10" t="s">
        <v>10</v>
      </c>
      <c r="B10">
        <v>12</v>
      </c>
      <c r="C10" s="28">
        <v>135</v>
      </c>
      <c r="D10" s="10">
        <v>0</v>
      </c>
      <c r="E10" s="10"/>
      <c r="H10" s="10">
        <v>754</v>
      </c>
      <c r="I10" s="10">
        <f>B10*C10</f>
        <v>1620</v>
      </c>
      <c r="J10" s="10">
        <f t="shared" si="0"/>
        <v>2374</v>
      </c>
    </row>
    <row r="11" spans="1:10" x14ac:dyDescent="0.25">
      <c r="A11" t="s">
        <v>11</v>
      </c>
      <c r="B11">
        <v>1</v>
      </c>
      <c r="C11" s="28"/>
      <c r="D11" s="10">
        <v>0</v>
      </c>
      <c r="E11" s="10"/>
      <c r="H11" s="10"/>
      <c r="I11" s="10">
        <v>0</v>
      </c>
      <c r="J11" s="10">
        <f t="shared" si="0"/>
        <v>0</v>
      </c>
    </row>
    <row r="12" spans="1:10" x14ac:dyDescent="0.25">
      <c r="A12" t="s">
        <v>132</v>
      </c>
      <c r="B12">
        <v>12</v>
      </c>
      <c r="C12" s="28">
        <v>0</v>
      </c>
      <c r="D12" s="10">
        <v>0</v>
      </c>
      <c r="E12" s="10"/>
      <c r="H12" s="10"/>
      <c r="I12" s="10">
        <f>B12*C12</f>
        <v>0</v>
      </c>
      <c r="J12" s="10">
        <f t="shared" si="0"/>
        <v>0</v>
      </c>
    </row>
    <row r="13" spans="1:10" x14ac:dyDescent="0.25">
      <c r="A13" t="s">
        <v>12</v>
      </c>
      <c r="B13">
        <v>1</v>
      </c>
      <c r="C13" s="28"/>
      <c r="D13" s="10"/>
      <c r="E13" s="10"/>
      <c r="H13" s="10"/>
      <c r="I13" s="10">
        <v>250</v>
      </c>
      <c r="J13" s="10">
        <f t="shared" si="0"/>
        <v>250</v>
      </c>
    </row>
    <row r="14" spans="1:10" x14ac:dyDescent="0.25">
      <c r="A14" t="s">
        <v>13</v>
      </c>
      <c r="B14">
        <v>1</v>
      </c>
      <c r="C14" s="28"/>
      <c r="D14" s="10"/>
      <c r="E14" s="10"/>
      <c r="H14" s="10"/>
      <c r="I14" s="10">
        <v>250</v>
      </c>
      <c r="J14" s="10">
        <f t="shared" si="0"/>
        <v>250</v>
      </c>
    </row>
    <row r="15" spans="1:10" x14ac:dyDescent="0.25">
      <c r="A15" t="s">
        <v>14</v>
      </c>
      <c r="B15">
        <v>1</v>
      </c>
      <c r="C15" s="28"/>
      <c r="D15" s="10"/>
      <c r="E15" s="10"/>
      <c r="H15" s="10"/>
      <c r="I15" s="10">
        <v>0</v>
      </c>
      <c r="J15" s="10">
        <f t="shared" si="0"/>
        <v>0</v>
      </c>
    </row>
    <row r="16" spans="1:10" x14ac:dyDescent="0.25">
      <c r="A16" t="s">
        <v>15</v>
      </c>
      <c r="B16">
        <v>1</v>
      </c>
      <c r="C16" s="28"/>
      <c r="D16" s="10">
        <v>0</v>
      </c>
      <c r="E16" s="10">
        <v>0</v>
      </c>
      <c r="H16" s="10"/>
      <c r="I16" s="10"/>
      <c r="J16" s="10">
        <f t="shared" si="0"/>
        <v>0</v>
      </c>
    </row>
    <row r="17" spans="1:11" x14ac:dyDescent="0.25">
      <c r="A17" t="s">
        <v>16</v>
      </c>
      <c r="B17">
        <v>13</v>
      </c>
      <c r="C17" s="28">
        <v>550</v>
      </c>
      <c r="D17" s="10"/>
      <c r="E17" s="10"/>
      <c r="H17" s="10"/>
      <c r="I17" s="10">
        <f>B17*C17</f>
        <v>7150</v>
      </c>
      <c r="J17" s="10">
        <f t="shared" si="0"/>
        <v>7150</v>
      </c>
      <c r="K17" s="14">
        <f>J17+J18</f>
        <v>10150</v>
      </c>
    </row>
    <row r="18" spans="1:11" x14ac:dyDescent="0.25">
      <c r="A18" t="s">
        <v>17</v>
      </c>
      <c r="B18">
        <v>1</v>
      </c>
      <c r="C18" s="28"/>
      <c r="D18" s="10"/>
      <c r="E18" s="10">
        <v>0</v>
      </c>
      <c r="F18" s="23">
        <v>3000</v>
      </c>
      <c r="G18" t="s">
        <v>28</v>
      </c>
      <c r="H18" s="10">
        <v>0</v>
      </c>
      <c r="I18" s="10"/>
      <c r="J18" s="10">
        <f t="shared" si="0"/>
        <v>3000</v>
      </c>
    </row>
    <row r="19" spans="1:11" hidden="1" x14ac:dyDescent="0.25">
      <c r="A19" t="s">
        <v>18</v>
      </c>
      <c r="C19" s="28"/>
      <c r="D19" s="11">
        <v>0</v>
      </c>
      <c r="E19" s="10">
        <v>0</v>
      </c>
      <c r="H19" s="10"/>
      <c r="I19" s="10"/>
      <c r="J19" s="10">
        <f t="shared" si="0"/>
        <v>0</v>
      </c>
    </row>
    <row r="20" spans="1:11" x14ac:dyDescent="0.25">
      <c r="A20" t="s">
        <v>19</v>
      </c>
      <c r="B20">
        <v>1</v>
      </c>
      <c r="C20" s="28"/>
      <c r="D20" s="10"/>
      <c r="E20" s="10">
        <v>2000</v>
      </c>
      <c r="H20" s="10">
        <v>1500</v>
      </c>
      <c r="I20" s="10">
        <v>0</v>
      </c>
      <c r="J20" s="10">
        <f t="shared" si="0"/>
        <v>3500</v>
      </c>
    </row>
    <row r="21" spans="1:11" x14ac:dyDescent="0.25">
      <c r="A21" t="s">
        <v>20</v>
      </c>
      <c r="B21">
        <v>1</v>
      </c>
      <c r="C21" s="28"/>
      <c r="D21" s="10"/>
      <c r="E21" s="10"/>
      <c r="H21" s="10">
        <v>2000</v>
      </c>
      <c r="I21" s="10"/>
      <c r="J21" s="10">
        <f t="shared" si="0"/>
        <v>2000</v>
      </c>
    </row>
    <row r="22" spans="1:11" x14ac:dyDescent="0.25">
      <c r="A22" t="s">
        <v>21</v>
      </c>
      <c r="B22">
        <v>7</v>
      </c>
      <c r="C22" s="28">
        <v>125</v>
      </c>
      <c r="D22" s="10"/>
      <c r="E22" s="10"/>
      <c r="H22" s="10"/>
      <c r="I22" s="10">
        <f>B22*C22</f>
        <v>875</v>
      </c>
      <c r="J22" s="10">
        <f t="shared" si="0"/>
        <v>875</v>
      </c>
    </row>
    <row r="23" spans="1:11" x14ac:dyDescent="0.25">
      <c r="A23" t="s">
        <v>22</v>
      </c>
      <c r="B23">
        <v>12</v>
      </c>
      <c r="C23" s="28">
        <v>130</v>
      </c>
      <c r="D23" s="10"/>
      <c r="E23" s="10"/>
      <c r="H23" s="10"/>
      <c r="I23" s="10">
        <f>B23*C23</f>
        <v>1560</v>
      </c>
      <c r="J23" s="10">
        <f t="shared" si="0"/>
        <v>1560</v>
      </c>
    </row>
    <row r="24" spans="1:11" x14ac:dyDescent="0.25">
      <c r="A24" t="s">
        <v>114</v>
      </c>
      <c r="B24">
        <v>12</v>
      </c>
      <c r="C24" s="28">
        <v>200</v>
      </c>
      <c r="D24" s="10"/>
      <c r="E24" s="10"/>
      <c r="H24" s="10"/>
      <c r="I24" s="10">
        <f>B24*C24</f>
        <v>2400</v>
      </c>
      <c r="J24" s="10">
        <f t="shared" si="0"/>
        <v>2400</v>
      </c>
    </row>
    <row r="25" spans="1:11" x14ac:dyDescent="0.25">
      <c r="A25" t="s">
        <v>23</v>
      </c>
      <c r="B25">
        <v>12</v>
      </c>
      <c r="C25" s="28">
        <v>500</v>
      </c>
      <c r="D25" s="10"/>
      <c r="E25" s="10"/>
      <c r="H25" s="10"/>
      <c r="I25" s="10">
        <f>B25*C25</f>
        <v>6000</v>
      </c>
      <c r="J25" s="10">
        <f t="shared" si="0"/>
        <v>6000</v>
      </c>
    </row>
    <row r="26" spans="1:11" x14ac:dyDescent="0.25">
      <c r="A26" t="s">
        <v>24</v>
      </c>
      <c r="B26">
        <v>12</v>
      </c>
      <c r="C26" s="28">
        <v>125</v>
      </c>
      <c r="D26" s="10"/>
      <c r="E26" s="10"/>
      <c r="H26" s="10"/>
      <c r="I26" s="10">
        <f>B26*C26</f>
        <v>1500</v>
      </c>
      <c r="J26" s="10">
        <f t="shared" si="0"/>
        <v>1500</v>
      </c>
    </row>
    <row r="27" spans="1:11" hidden="1" x14ac:dyDescent="0.25">
      <c r="A27" t="s">
        <v>28</v>
      </c>
      <c r="C27" s="28"/>
      <c r="D27" s="10"/>
      <c r="E27" s="10"/>
      <c r="F27" s="23">
        <v>0</v>
      </c>
      <c r="H27" s="10"/>
      <c r="I27" s="10"/>
      <c r="J27" s="29">
        <f>F27</f>
        <v>0</v>
      </c>
    </row>
    <row r="28" spans="1:11" x14ac:dyDescent="0.25">
      <c r="A28" t="s">
        <v>25</v>
      </c>
      <c r="C28" s="28"/>
      <c r="D28" s="10"/>
      <c r="E28" s="10"/>
      <c r="F28" s="23">
        <v>0</v>
      </c>
      <c r="H28" s="10"/>
      <c r="I28" s="10">
        <v>1000</v>
      </c>
      <c r="J28" s="29">
        <f>I28</f>
        <v>1000</v>
      </c>
    </row>
    <row r="29" spans="1:11" x14ac:dyDescent="0.25">
      <c r="A29" t="s">
        <v>163</v>
      </c>
      <c r="B29">
        <v>1</v>
      </c>
      <c r="C29" s="28"/>
      <c r="D29" s="10"/>
      <c r="E29" s="10"/>
      <c r="F29" s="22">
        <v>8000</v>
      </c>
      <c r="H29" s="10"/>
      <c r="I29">
        <v>0</v>
      </c>
      <c r="J29" s="10">
        <f>F29</f>
        <v>8000</v>
      </c>
    </row>
    <row r="30" spans="1:11" hidden="1" x14ac:dyDescent="0.25">
      <c r="A30" t="s">
        <v>28</v>
      </c>
      <c r="C30" s="28"/>
      <c r="D30" s="10"/>
      <c r="E30" s="10"/>
      <c r="F30" s="23">
        <v>0</v>
      </c>
      <c r="H30" s="10"/>
      <c r="I30" s="10"/>
      <c r="J30" s="10">
        <f t="shared" si="0"/>
        <v>0</v>
      </c>
    </row>
    <row r="31" spans="1:11" hidden="1" x14ac:dyDescent="0.25">
      <c r="C31" s="28"/>
      <c r="D31" s="10"/>
      <c r="E31" s="10"/>
      <c r="F31" s="23"/>
      <c r="H31" s="10"/>
      <c r="I31" s="10"/>
      <c r="J31" s="10"/>
    </row>
    <row r="32" spans="1:11" hidden="1" x14ac:dyDescent="0.25">
      <c r="A32" t="s">
        <v>28</v>
      </c>
      <c r="C32" s="28"/>
      <c r="D32" s="10">
        <v>0</v>
      </c>
      <c r="E32" s="10">
        <v>0</v>
      </c>
      <c r="F32" s="23">
        <v>0</v>
      </c>
      <c r="H32" s="10">
        <v>0</v>
      </c>
      <c r="I32" s="10">
        <v>0</v>
      </c>
      <c r="J32" s="10">
        <f t="shared" si="0"/>
        <v>0</v>
      </c>
    </row>
    <row r="33" spans="1:11" x14ac:dyDescent="0.25">
      <c r="A33" t="s">
        <v>164</v>
      </c>
      <c r="B33">
        <v>1</v>
      </c>
      <c r="D33" s="10">
        <v>0</v>
      </c>
      <c r="E33" s="10">
        <v>0</v>
      </c>
      <c r="F33" s="23">
        <v>3000</v>
      </c>
      <c r="H33" s="10">
        <v>0</v>
      </c>
      <c r="I33" s="10">
        <v>0</v>
      </c>
      <c r="J33" s="10">
        <f t="shared" si="0"/>
        <v>3000</v>
      </c>
    </row>
    <row r="34" spans="1:11" x14ac:dyDescent="0.25">
      <c r="A34" s="9" t="s">
        <v>26</v>
      </c>
      <c r="B34" s="9"/>
      <c r="C34" s="9"/>
      <c r="D34" s="12">
        <f>SUM(D4:D33)</f>
        <v>27600</v>
      </c>
      <c r="E34" s="12">
        <f>SUM(E4:E33)</f>
        <v>2000</v>
      </c>
      <c r="F34" s="24">
        <f>SUM(F4:F33)</f>
        <v>14000</v>
      </c>
      <c r="G34" s="6"/>
      <c r="H34" s="12">
        <f>SUM(H4:H33)</f>
        <v>4254</v>
      </c>
      <c r="I34" s="12">
        <f>SUM(I2:I33)</f>
        <v>23160</v>
      </c>
      <c r="J34" s="13">
        <f>SUM(J4:J33)</f>
        <v>71014</v>
      </c>
      <c r="K34" s="14">
        <f>J34-K17+D167+G171</f>
        <v>102417.95999999999</v>
      </c>
    </row>
    <row r="36" spans="1:11" x14ac:dyDescent="0.25">
      <c r="A36" s="5" t="s">
        <v>27</v>
      </c>
      <c r="B36" s="5"/>
      <c r="C36" s="5"/>
    </row>
    <row r="37" spans="1:11" x14ac:dyDescent="0.25">
      <c r="A37" t="s">
        <v>160</v>
      </c>
      <c r="B37">
        <v>0</v>
      </c>
      <c r="C37">
        <v>50</v>
      </c>
      <c r="D37" s="10">
        <v>7000</v>
      </c>
      <c r="E37" s="10">
        <f>B37*C37</f>
        <v>0</v>
      </c>
      <c r="F37" s="23">
        <v>0</v>
      </c>
      <c r="G37" t="s">
        <v>28</v>
      </c>
      <c r="H37" s="10">
        <v>2500</v>
      </c>
      <c r="I37" s="14">
        <v>0</v>
      </c>
      <c r="J37" s="10">
        <f>SUM(D37:I37)</f>
        <v>9500</v>
      </c>
    </row>
    <row r="38" spans="1:11" hidden="1" x14ac:dyDescent="0.25">
      <c r="A38" t="s">
        <v>151</v>
      </c>
      <c r="B38">
        <v>0</v>
      </c>
      <c r="C38">
        <v>1.5</v>
      </c>
      <c r="D38" s="10">
        <f>B38*C38</f>
        <v>0</v>
      </c>
      <c r="E38" s="10"/>
      <c r="F38" s="23"/>
      <c r="H38" s="10"/>
      <c r="I38" s="14"/>
      <c r="J38" s="10">
        <f>D38+E38+F38+H38+I38</f>
        <v>0</v>
      </c>
    </row>
    <row r="39" spans="1:11" x14ac:dyDescent="0.25">
      <c r="A39" t="s">
        <v>116</v>
      </c>
      <c r="B39">
        <v>0</v>
      </c>
      <c r="C39">
        <v>0</v>
      </c>
      <c r="D39" s="10">
        <v>0</v>
      </c>
      <c r="E39" s="10">
        <v>0</v>
      </c>
      <c r="F39" s="23">
        <v>0</v>
      </c>
      <c r="H39" s="10">
        <v>800</v>
      </c>
      <c r="I39" s="14">
        <v>0</v>
      </c>
      <c r="J39" s="10">
        <f>I39+H39+F39+E39+D39</f>
        <v>800</v>
      </c>
    </row>
    <row r="40" spans="1:11" x14ac:dyDescent="0.25">
      <c r="A40" t="s">
        <v>123</v>
      </c>
      <c r="D40" s="10">
        <v>0</v>
      </c>
      <c r="E40" s="10">
        <v>0</v>
      </c>
      <c r="F40" s="23"/>
      <c r="H40" s="10"/>
      <c r="I40" s="14"/>
      <c r="J40" s="10">
        <f>D40+E40+F40+H40+I40</f>
        <v>0</v>
      </c>
    </row>
    <row r="41" spans="1:11" hidden="1" x14ac:dyDescent="0.25">
      <c r="A41" t="s">
        <v>118</v>
      </c>
      <c r="B41" t="s">
        <v>28</v>
      </c>
      <c r="D41" s="10"/>
      <c r="E41" s="10"/>
      <c r="F41" s="30">
        <v>0</v>
      </c>
      <c r="H41" s="10"/>
      <c r="I41" s="14"/>
      <c r="J41" s="10">
        <f>D41+E41+F41+H41+I41</f>
        <v>0</v>
      </c>
    </row>
    <row r="42" spans="1:11" hidden="1" x14ac:dyDescent="0.25">
      <c r="A42" t="s">
        <v>133</v>
      </c>
      <c r="B42">
        <v>0</v>
      </c>
      <c r="C42">
        <v>3.5</v>
      </c>
      <c r="D42" s="10">
        <f>C42*B42</f>
        <v>0</v>
      </c>
      <c r="E42" s="10"/>
      <c r="F42" s="23"/>
      <c r="H42" s="10">
        <v>0</v>
      </c>
      <c r="I42" s="14"/>
      <c r="J42" s="10">
        <f>D42+E42+F42+H42+I42</f>
        <v>0</v>
      </c>
    </row>
    <row r="43" spans="1:11" hidden="1" x14ac:dyDescent="0.25">
      <c r="A43" t="s">
        <v>144</v>
      </c>
      <c r="B43">
        <v>0</v>
      </c>
      <c r="C43">
        <v>3</v>
      </c>
      <c r="D43" s="32">
        <f>C43*B43</f>
        <v>0</v>
      </c>
      <c r="E43" s="10">
        <v>0</v>
      </c>
      <c r="F43" s="23">
        <v>0</v>
      </c>
      <c r="G43" t="s">
        <v>28</v>
      </c>
      <c r="H43" s="10">
        <v>0</v>
      </c>
      <c r="I43" s="14">
        <v>0</v>
      </c>
      <c r="J43" s="10">
        <f>D43+E43+F43+H43</f>
        <v>0</v>
      </c>
    </row>
    <row r="44" spans="1:11" x14ac:dyDescent="0.25">
      <c r="A44" t="s">
        <v>148</v>
      </c>
      <c r="B44">
        <v>0</v>
      </c>
      <c r="C44">
        <v>2</v>
      </c>
      <c r="D44" s="32">
        <f>B44*C44</f>
        <v>0</v>
      </c>
      <c r="E44" s="10">
        <v>0</v>
      </c>
      <c r="F44" s="22">
        <v>12105</v>
      </c>
      <c r="H44" s="10">
        <v>0</v>
      </c>
      <c r="I44" s="14">
        <v>0</v>
      </c>
      <c r="J44" s="10">
        <f>I44+H44+F44+E44+D44</f>
        <v>12105</v>
      </c>
    </row>
    <row r="45" spans="1:11" x14ac:dyDescent="0.25">
      <c r="A45" s="9" t="s">
        <v>29</v>
      </c>
      <c r="B45" s="9"/>
      <c r="C45" s="9"/>
      <c r="D45" s="13">
        <f>SUM(D37:D44)</f>
        <v>7000</v>
      </c>
      <c r="E45" s="13">
        <f>SUM(E37:E44)</f>
        <v>0</v>
      </c>
      <c r="F45" s="24">
        <f>SUM(F37:F44)</f>
        <v>12105</v>
      </c>
      <c r="G45" s="6"/>
      <c r="H45" s="13">
        <f>SUM(H37:H44)</f>
        <v>3300</v>
      </c>
      <c r="I45" s="12">
        <f>I37</f>
        <v>0</v>
      </c>
      <c r="J45" s="13">
        <f>SUM(J37:J44)</f>
        <v>22405</v>
      </c>
    </row>
    <row r="46" spans="1:11" x14ac:dyDescent="0.25">
      <c r="H46" s="14" t="s">
        <v>28</v>
      </c>
      <c r="I46" t="s">
        <v>28</v>
      </c>
    </row>
    <row r="47" spans="1:11" x14ac:dyDescent="0.25">
      <c r="A47" s="5" t="s">
        <v>30</v>
      </c>
      <c r="B47" s="5"/>
      <c r="C47" s="5"/>
      <c r="H47" s="14" t="s">
        <v>28</v>
      </c>
      <c r="I47" s="14" t="s">
        <v>28</v>
      </c>
    </row>
    <row r="48" spans="1:11" x14ac:dyDescent="0.25">
      <c r="A48" t="s">
        <v>31</v>
      </c>
      <c r="E48" s="15">
        <v>75</v>
      </c>
      <c r="F48" s="23"/>
      <c r="G48" s="15"/>
      <c r="H48" s="15"/>
      <c r="I48" s="15"/>
      <c r="J48" s="15">
        <f>SUM(D48:I48)</f>
        <v>75</v>
      </c>
    </row>
    <row r="49" spans="1:10" x14ac:dyDescent="0.25">
      <c r="A49" t="s">
        <v>140</v>
      </c>
      <c r="B49">
        <v>8</v>
      </c>
      <c r="C49">
        <v>25</v>
      </c>
      <c r="E49" s="30">
        <f>B49*C49</f>
        <v>200</v>
      </c>
      <c r="F49" s="23">
        <v>0</v>
      </c>
      <c r="G49" s="15"/>
      <c r="H49" s="15">
        <v>0</v>
      </c>
      <c r="I49" s="15"/>
      <c r="J49" s="15">
        <f>SUM(D49:I49)</f>
        <v>200</v>
      </c>
    </row>
    <row r="50" spans="1:10" hidden="1" x14ac:dyDescent="0.25">
      <c r="A50" t="s">
        <v>32</v>
      </c>
      <c r="B50">
        <v>0</v>
      </c>
      <c r="C50">
        <v>30</v>
      </c>
      <c r="E50" s="15">
        <f>B50*C50</f>
        <v>0</v>
      </c>
      <c r="F50" s="23"/>
      <c r="G50" s="15"/>
      <c r="H50" s="15"/>
      <c r="I50" s="15"/>
      <c r="J50" s="15">
        <f>SUM(D50:I50)</f>
        <v>0</v>
      </c>
    </row>
    <row r="51" spans="1:10" x14ac:dyDescent="0.25">
      <c r="A51" t="s">
        <v>33</v>
      </c>
      <c r="E51" s="15"/>
      <c r="F51" s="23">
        <v>500</v>
      </c>
      <c r="G51" s="15" t="s">
        <v>28</v>
      </c>
      <c r="H51" s="15"/>
      <c r="I51" s="15"/>
      <c r="J51" s="15">
        <f>SUM(D51:I51)</f>
        <v>500</v>
      </c>
    </row>
    <row r="52" spans="1:10" hidden="1" x14ac:dyDescent="0.25">
      <c r="A52" t="s">
        <v>34</v>
      </c>
      <c r="E52" s="15">
        <v>0</v>
      </c>
      <c r="F52" s="23"/>
      <c r="G52" s="15"/>
      <c r="H52" s="15"/>
      <c r="I52" s="15"/>
      <c r="J52" s="15">
        <f>SUM(D52:I52)</f>
        <v>0</v>
      </c>
    </row>
    <row r="53" spans="1:10" hidden="1" x14ac:dyDescent="0.25">
      <c r="A53" t="s">
        <v>35</v>
      </c>
      <c r="E53" s="15">
        <v>0</v>
      </c>
      <c r="F53" s="23"/>
      <c r="G53" s="15"/>
      <c r="H53" s="15"/>
      <c r="I53" s="15"/>
      <c r="J53" s="15">
        <f>I53+H53+F53+E53+D53</f>
        <v>0</v>
      </c>
    </row>
    <row r="54" spans="1:10" x14ac:dyDescent="0.25">
      <c r="A54" s="9" t="s">
        <v>36</v>
      </c>
      <c r="B54" s="9"/>
      <c r="C54" s="9"/>
      <c r="D54" s="6">
        <f>D53+D52+D51+D50+D49+D48</f>
        <v>0</v>
      </c>
      <c r="E54" s="16">
        <f>SUM(E48:E53)</f>
        <v>275</v>
      </c>
      <c r="F54" s="24">
        <f>SUM(F48:F53)</f>
        <v>500</v>
      </c>
      <c r="G54" s="31"/>
      <c r="H54" s="16">
        <f>SUM(H48:H53)</f>
        <v>0</v>
      </c>
      <c r="I54" s="16">
        <f>I53+I52+I51+I50+I49+I48</f>
        <v>0</v>
      </c>
      <c r="J54" s="16">
        <f>SUM(J48:J53)</f>
        <v>775</v>
      </c>
    </row>
    <row r="56" spans="1:10" x14ac:dyDescent="0.25">
      <c r="A56" s="5" t="s">
        <v>37</v>
      </c>
      <c r="B56" s="5"/>
      <c r="C56" s="5"/>
    </row>
    <row r="57" spans="1:10" x14ac:dyDescent="0.25">
      <c r="A57" t="s">
        <v>38</v>
      </c>
      <c r="B57">
        <v>200</v>
      </c>
      <c r="C57">
        <v>2</v>
      </c>
      <c r="D57" s="10">
        <v>0</v>
      </c>
      <c r="E57" s="10">
        <f>B57*C57</f>
        <v>400</v>
      </c>
      <c r="F57" s="23">
        <v>0</v>
      </c>
      <c r="H57" s="15">
        <v>0</v>
      </c>
      <c r="J57" s="14">
        <f>SUM(D57:I57)</f>
        <v>400</v>
      </c>
    </row>
    <row r="58" spans="1:10" hidden="1" x14ac:dyDescent="0.25">
      <c r="A58" t="s">
        <v>110</v>
      </c>
      <c r="D58" s="10">
        <v>0</v>
      </c>
      <c r="E58" s="10">
        <v>0</v>
      </c>
      <c r="F58" s="23">
        <v>0</v>
      </c>
      <c r="H58" s="15">
        <v>0</v>
      </c>
      <c r="I58" s="15">
        <v>0</v>
      </c>
      <c r="J58" s="15">
        <f>I58+H58+F58+E58+D58</f>
        <v>0</v>
      </c>
    </row>
    <row r="59" spans="1:10" hidden="1" x14ac:dyDescent="0.25">
      <c r="A59" t="s">
        <v>153</v>
      </c>
      <c r="B59">
        <v>0</v>
      </c>
      <c r="C59">
        <v>0</v>
      </c>
      <c r="D59" s="10">
        <f>B59*C59</f>
        <v>0</v>
      </c>
      <c r="E59" s="10">
        <v>0</v>
      </c>
      <c r="F59" s="19">
        <v>0</v>
      </c>
      <c r="H59" s="15">
        <v>0</v>
      </c>
      <c r="I59" s="15">
        <v>0</v>
      </c>
      <c r="J59" s="15">
        <f>D59+E59+H59+I59</f>
        <v>0</v>
      </c>
    </row>
    <row r="60" spans="1:10" x14ac:dyDescent="0.25">
      <c r="A60" t="s">
        <v>149</v>
      </c>
      <c r="B60">
        <v>520</v>
      </c>
      <c r="C60" s="15">
        <v>5</v>
      </c>
      <c r="D60" s="10">
        <v>0</v>
      </c>
      <c r="E60" s="32">
        <f>B60*C60</f>
        <v>2600</v>
      </c>
      <c r="F60" s="23">
        <v>0</v>
      </c>
      <c r="H60" s="15">
        <v>0</v>
      </c>
      <c r="J60" s="14">
        <f>SUM(D60:I60)</f>
        <v>2600</v>
      </c>
    </row>
    <row r="61" spans="1:10" hidden="1" x14ac:dyDescent="0.25">
      <c r="A61" t="s">
        <v>39</v>
      </c>
      <c r="D61" s="10"/>
      <c r="E61" s="10">
        <v>0</v>
      </c>
      <c r="F61" s="23">
        <v>0</v>
      </c>
      <c r="H61" s="15">
        <v>0</v>
      </c>
      <c r="J61" s="15">
        <f>I61+H61+F61+E61+D61</f>
        <v>0</v>
      </c>
    </row>
    <row r="62" spans="1:10" x14ac:dyDescent="0.25">
      <c r="A62" s="9" t="s">
        <v>40</v>
      </c>
      <c r="B62" s="9"/>
      <c r="C62" s="9"/>
      <c r="D62" s="13">
        <f>SUM(D57:D61)</f>
        <v>0</v>
      </c>
      <c r="E62" s="13">
        <f>SUM(E57:E61)</f>
        <v>3000</v>
      </c>
      <c r="F62" s="24">
        <f>SUM(F57:F61)</f>
        <v>0</v>
      </c>
      <c r="G62" s="6"/>
      <c r="H62" s="16">
        <f>SUM(H57:H61)</f>
        <v>0</v>
      </c>
      <c r="I62" s="6">
        <f>I61+I60+I58+I57</f>
        <v>0</v>
      </c>
      <c r="J62" s="12">
        <f>SUM(D62:I62)</f>
        <v>3000</v>
      </c>
    </row>
    <row r="65" spans="1:10" x14ac:dyDescent="0.25">
      <c r="A65" s="5" t="s">
        <v>41</v>
      </c>
      <c r="B65" s="5"/>
      <c r="C65" s="5"/>
    </row>
    <row r="66" spans="1:10" hidden="1" x14ac:dyDescent="0.25">
      <c r="A66" t="s">
        <v>42</v>
      </c>
      <c r="D66">
        <v>0</v>
      </c>
      <c r="E66">
        <v>0</v>
      </c>
      <c r="F66" s="23">
        <v>0</v>
      </c>
      <c r="H66" s="15">
        <v>0</v>
      </c>
      <c r="J66" s="15">
        <f t="shared" ref="J66:J72" si="1">SUM(D66:I66)</f>
        <v>0</v>
      </c>
    </row>
    <row r="67" spans="1:10" hidden="1" x14ac:dyDescent="0.25">
      <c r="A67" t="s">
        <v>43</v>
      </c>
      <c r="E67">
        <v>0</v>
      </c>
      <c r="F67" s="23">
        <v>0</v>
      </c>
      <c r="H67" s="15">
        <v>0</v>
      </c>
      <c r="J67" s="15">
        <f t="shared" si="1"/>
        <v>0</v>
      </c>
    </row>
    <row r="68" spans="1:10" hidden="1" x14ac:dyDescent="0.25">
      <c r="A68" t="s">
        <v>44</v>
      </c>
      <c r="E68">
        <v>0</v>
      </c>
      <c r="F68" s="23">
        <v>0</v>
      </c>
      <c r="H68" s="15">
        <v>0</v>
      </c>
      <c r="J68" s="15">
        <f t="shared" si="1"/>
        <v>0</v>
      </c>
    </row>
    <row r="69" spans="1:10" hidden="1" x14ac:dyDescent="0.25">
      <c r="A69" t="s">
        <v>45</v>
      </c>
      <c r="E69">
        <v>0</v>
      </c>
      <c r="F69" s="23">
        <v>0</v>
      </c>
      <c r="H69" s="15">
        <v>0</v>
      </c>
      <c r="J69" s="15">
        <f t="shared" si="1"/>
        <v>0</v>
      </c>
    </row>
    <row r="70" spans="1:10" hidden="1" x14ac:dyDescent="0.25">
      <c r="A70" t="s">
        <v>46</v>
      </c>
      <c r="F70" s="23">
        <v>0</v>
      </c>
      <c r="H70" s="15">
        <v>0</v>
      </c>
      <c r="J70" s="15">
        <f t="shared" si="1"/>
        <v>0</v>
      </c>
    </row>
    <row r="71" spans="1:10" hidden="1" x14ac:dyDescent="0.25">
      <c r="A71" t="s">
        <v>47</v>
      </c>
      <c r="F71" s="23">
        <v>0</v>
      </c>
      <c r="H71" s="15">
        <v>0</v>
      </c>
      <c r="J71" s="15">
        <f t="shared" si="1"/>
        <v>0</v>
      </c>
    </row>
    <row r="72" spans="1:10" x14ac:dyDescent="0.25">
      <c r="A72" t="s">
        <v>112</v>
      </c>
      <c r="F72" s="23">
        <v>2500</v>
      </c>
      <c r="H72" s="15">
        <v>0</v>
      </c>
      <c r="J72" s="15">
        <f t="shared" si="1"/>
        <v>2500</v>
      </c>
    </row>
    <row r="73" spans="1:10" x14ac:dyDescent="0.25">
      <c r="A73" s="9" t="s">
        <v>48</v>
      </c>
      <c r="B73" s="9"/>
      <c r="C73" s="9"/>
      <c r="D73" s="16">
        <v>0</v>
      </c>
      <c r="E73" s="16">
        <v>0</v>
      </c>
      <c r="F73" s="24">
        <f>SUM(F66:F72)</f>
        <v>2500</v>
      </c>
      <c r="G73" s="16"/>
      <c r="H73" s="16">
        <f>SUM(H66:H72)</f>
        <v>0</v>
      </c>
      <c r="I73" s="16"/>
      <c r="J73" s="16">
        <f>J72+J71+J70+J69+J68+J67+J66</f>
        <v>2500</v>
      </c>
    </row>
    <row r="75" spans="1:10" x14ac:dyDescent="0.25">
      <c r="A75" s="5" t="s">
        <v>49</v>
      </c>
      <c r="B75" s="5"/>
      <c r="C75" s="5"/>
    </row>
    <row r="76" spans="1:10" x14ac:dyDescent="0.25">
      <c r="A76" t="s">
        <v>157</v>
      </c>
      <c r="E76" s="15">
        <v>0</v>
      </c>
      <c r="F76" s="30">
        <v>6500</v>
      </c>
      <c r="G76" t="s">
        <v>28</v>
      </c>
      <c r="H76" s="15">
        <v>0</v>
      </c>
      <c r="I76" s="15">
        <v>0</v>
      </c>
      <c r="J76" s="15">
        <f>I76+H76+F76+E76+D76</f>
        <v>6500</v>
      </c>
    </row>
    <row r="77" spans="1:10" hidden="1" x14ac:dyDescent="0.25">
      <c r="A77" t="s">
        <v>156</v>
      </c>
      <c r="E77" s="30">
        <v>0</v>
      </c>
      <c r="F77" s="23"/>
      <c r="H77" s="15"/>
      <c r="I77" s="15"/>
      <c r="J77" s="15">
        <f>E77</f>
        <v>0</v>
      </c>
    </row>
    <row r="78" spans="1:10" hidden="1" x14ac:dyDescent="0.25">
      <c r="A78" t="s">
        <v>136</v>
      </c>
      <c r="B78">
        <v>50</v>
      </c>
      <c r="C78">
        <v>105</v>
      </c>
      <c r="E78" s="15"/>
      <c r="F78" s="30">
        <v>0</v>
      </c>
      <c r="H78" s="15"/>
      <c r="I78" s="15"/>
      <c r="J78" s="15">
        <f>E78+F78</f>
        <v>0</v>
      </c>
    </row>
    <row r="79" spans="1:10" x14ac:dyDescent="0.25">
      <c r="A79" t="s">
        <v>106</v>
      </c>
      <c r="E79" s="15">
        <v>0</v>
      </c>
      <c r="F79" s="23">
        <v>4260</v>
      </c>
      <c r="G79" t="s">
        <v>28</v>
      </c>
      <c r="H79" s="15">
        <v>0</v>
      </c>
      <c r="J79" s="15">
        <f>I79+H79+F79+E79+D79</f>
        <v>4260</v>
      </c>
    </row>
    <row r="80" spans="1:10" s="3" customFormat="1" x14ac:dyDescent="0.25">
      <c r="A80" s="9" t="s">
        <v>50</v>
      </c>
      <c r="B80" s="9"/>
      <c r="C80" s="9"/>
      <c r="D80" s="7"/>
      <c r="E80" s="17">
        <f>SUM(E76:E79)</f>
        <v>0</v>
      </c>
      <c r="F80" s="25">
        <f>SUM(F76:F79)</f>
        <v>10760</v>
      </c>
      <c r="G80" s="7"/>
      <c r="H80" s="17">
        <f>SUM(H76:H79)</f>
        <v>0</v>
      </c>
      <c r="I80" s="7"/>
      <c r="J80" s="17">
        <f>SUM(J76:J79)</f>
        <v>10760</v>
      </c>
    </row>
    <row r="82" spans="1:10" x14ac:dyDescent="0.25">
      <c r="A82" s="5" t="s">
        <v>51</v>
      </c>
      <c r="B82" s="5"/>
      <c r="C82" s="5"/>
    </row>
    <row r="83" spans="1:10" hidden="1" x14ac:dyDescent="0.25">
      <c r="A83" t="s">
        <v>111</v>
      </c>
      <c r="B83">
        <v>0</v>
      </c>
      <c r="C83" s="15">
        <v>0</v>
      </c>
      <c r="D83" s="15">
        <v>0</v>
      </c>
      <c r="E83" s="15">
        <v>0</v>
      </c>
      <c r="F83" s="23">
        <v>0</v>
      </c>
      <c r="H83" s="15">
        <v>0</v>
      </c>
      <c r="I83" s="15">
        <f t="shared" ref="I83:I105" si="2">SUM(H83)</f>
        <v>0</v>
      </c>
      <c r="J83" s="15">
        <f>D83+E83+F83+H83+I83</f>
        <v>0</v>
      </c>
    </row>
    <row r="84" spans="1:10" x14ac:dyDescent="0.25">
      <c r="A84" t="s">
        <v>103</v>
      </c>
      <c r="E84" s="30">
        <v>450</v>
      </c>
      <c r="F84" s="23"/>
      <c r="H84" s="15"/>
      <c r="I84" s="15"/>
      <c r="J84" s="15">
        <f>D84+E84+F84+H84+I84</f>
        <v>450</v>
      </c>
    </row>
    <row r="85" spans="1:10" x14ac:dyDescent="0.25">
      <c r="A85" t="s">
        <v>126</v>
      </c>
      <c r="E85" s="30">
        <v>600</v>
      </c>
      <c r="F85" s="23"/>
      <c r="H85" s="15"/>
      <c r="I85" s="15"/>
      <c r="J85" s="15">
        <f>D85+E85+F85+H85+I85</f>
        <v>600</v>
      </c>
    </row>
    <row r="86" spans="1:10" x14ac:dyDescent="0.25">
      <c r="A86" t="s">
        <v>150</v>
      </c>
      <c r="B86">
        <v>800</v>
      </c>
      <c r="C86">
        <v>4</v>
      </c>
      <c r="E86" s="15">
        <f>B86*C86</f>
        <v>3200</v>
      </c>
      <c r="F86" s="23">
        <v>0</v>
      </c>
      <c r="H86" s="15">
        <v>0</v>
      </c>
      <c r="I86" s="15">
        <f t="shared" si="2"/>
        <v>0</v>
      </c>
      <c r="J86" s="15">
        <f t="shared" ref="J86:J104" si="3">I86+H86+F86+E86</f>
        <v>3200</v>
      </c>
    </row>
    <row r="87" spans="1:10" x14ac:dyDescent="0.25">
      <c r="A87" t="s">
        <v>161</v>
      </c>
      <c r="B87">
        <v>320</v>
      </c>
      <c r="C87">
        <v>4</v>
      </c>
      <c r="E87" s="30">
        <f>B87*C87</f>
        <v>1280</v>
      </c>
      <c r="F87" s="23"/>
      <c r="H87" s="15"/>
      <c r="I87" s="15"/>
      <c r="J87" s="15">
        <f>E87</f>
        <v>1280</v>
      </c>
    </row>
    <row r="88" spans="1:10" x14ac:dyDescent="0.25">
      <c r="A88" t="s">
        <v>162</v>
      </c>
      <c r="B88">
        <v>320</v>
      </c>
      <c r="C88">
        <v>4</v>
      </c>
      <c r="E88" s="15">
        <f t="shared" ref="E88:E95" si="4">B88*C88</f>
        <v>1280</v>
      </c>
      <c r="F88" s="23">
        <v>0</v>
      </c>
      <c r="H88" s="15">
        <v>0</v>
      </c>
      <c r="I88" s="15">
        <f t="shared" si="2"/>
        <v>0</v>
      </c>
      <c r="J88" s="15">
        <f t="shared" si="3"/>
        <v>1280</v>
      </c>
    </row>
    <row r="89" spans="1:10" hidden="1" x14ac:dyDescent="0.25">
      <c r="A89" t="s">
        <v>146</v>
      </c>
      <c r="B89">
        <v>0</v>
      </c>
      <c r="C89">
        <v>4</v>
      </c>
      <c r="E89" s="30">
        <f t="shared" si="4"/>
        <v>0</v>
      </c>
      <c r="F89" s="23"/>
      <c r="H89" s="15"/>
      <c r="I89" s="15"/>
      <c r="J89" s="15">
        <f t="shared" ref="J89:J95" si="5">D89+E89+F89+H89+I89</f>
        <v>0</v>
      </c>
    </row>
    <row r="90" spans="1:10" hidden="1" x14ac:dyDescent="0.25">
      <c r="A90" t="s">
        <v>127</v>
      </c>
      <c r="B90">
        <v>0</v>
      </c>
      <c r="C90">
        <v>4</v>
      </c>
      <c r="E90" s="15">
        <f t="shared" si="4"/>
        <v>0</v>
      </c>
      <c r="F90" s="23"/>
      <c r="H90" s="15"/>
      <c r="I90" s="15"/>
      <c r="J90" s="15">
        <f t="shared" si="5"/>
        <v>0</v>
      </c>
    </row>
    <row r="91" spans="1:10" x14ac:dyDescent="0.25">
      <c r="A91" t="s">
        <v>145</v>
      </c>
      <c r="B91">
        <v>432</v>
      </c>
      <c r="C91">
        <v>4</v>
      </c>
      <c r="E91" s="30">
        <f>B91*C91</f>
        <v>1728</v>
      </c>
      <c r="F91" s="23"/>
      <c r="H91" s="15"/>
      <c r="I91" s="15"/>
      <c r="J91" s="15">
        <f t="shared" si="5"/>
        <v>1728</v>
      </c>
    </row>
    <row r="92" spans="1:10" x14ac:dyDescent="0.25">
      <c r="A92" t="s">
        <v>130</v>
      </c>
      <c r="B92">
        <v>370</v>
      </c>
      <c r="C92">
        <v>4</v>
      </c>
      <c r="E92" s="30">
        <f>B92*C92</f>
        <v>1480</v>
      </c>
      <c r="F92" s="23"/>
      <c r="H92" s="15"/>
      <c r="I92" s="15"/>
      <c r="J92" s="15">
        <f t="shared" si="5"/>
        <v>1480</v>
      </c>
    </row>
    <row r="93" spans="1:10" hidden="1" x14ac:dyDescent="0.25">
      <c r="A93" t="s">
        <v>155</v>
      </c>
      <c r="B93">
        <v>0</v>
      </c>
      <c r="C93">
        <v>4</v>
      </c>
      <c r="E93" s="30">
        <v>0</v>
      </c>
      <c r="F93" s="23"/>
      <c r="H93" s="15"/>
      <c r="I93" s="15"/>
      <c r="J93" s="15">
        <f t="shared" si="5"/>
        <v>0</v>
      </c>
    </row>
    <row r="94" spans="1:10" x14ac:dyDescent="0.25">
      <c r="A94" t="s">
        <v>131</v>
      </c>
      <c r="B94">
        <v>8</v>
      </c>
      <c r="C94">
        <v>5</v>
      </c>
      <c r="E94" s="15">
        <f t="shared" si="4"/>
        <v>40</v>
      </c>
      <c r="F94" s="23"/>
      <c r="H94" s="15"/>
      <c r="I94" s="15"/>
      <c r="J94" s="15">
        <f t="shared" si="5"/>
        <v>40</v>
      </c>
    </row>
    <row r="95" spans="1:10" x14ac:dyDescent="0.25">
      <c r="A95" t="s">
        <v>128</v>
      </c>
      <c r="B95">
        <v>10</v>
      </c>
      <c r="C95">
        <v>3</v>
      </c>
      <c r="E95" s="15">
        <f t="shared" si="4"/>
        <v>30</v>
      </c>
      <c r="F95" s="23"/>
      <c r="H95" s="15"/>
      <c r="I95" s="15"/>
      <c r="J95" s="15">
        <f t="shared" si="5"/>
        <v>30</v>
      </c>
    </row>
    <row r="96" spans="1:10" hidden="1" x14ac:dyDescent="0.25">
      <c r="A96" t="s">
        <v>52</v>
      </c>
      <c r="E96" s="15">
        <v>0</v>
      </c>
      <c r="F96" s="23">
        <v>0</v>
      </c>
      <c r="H96" s="15">
        <v>0</v>
      </c>
      <c r="I96" s="15">
        <f t="shared" si="2"/>
        <v>0</v>
      </c>
      <c r="J96" s="15">
        <f t="shared" si="3"/>
        <v>0</v>
      </c>
    </row>
    <row r="97" spans="1:10" x14ac:dyDescent="0.25">
      <c r="A97" t="s">
        <v>120</v>
      </c>
      <c r="E97" s="15">
        <v>800</v>
      </c>
      <c r="F97" s="23">
        <v>0</v>
      </c>
      <c r="G97" t="s">
        <v>28</v>
      </c>
      <c r="H97" s="15">
        <v>0</v>
      </c>
      <c r="I97" s="15">
        <f t="shared" si="2"/>
        <v>0</v>
      </c>
      <c r="J97" s="15">
        <f t="shared" si="3"/>
        <v>800</v>
      </c>
    </row>
    <row r="98" spans="1:10" x14ac:dyDescent="0.25">
      <c r="A98" t="s">
        <v>124</v>
      </c>
      <c r="E98" s="15">
        <v>300</v>
      </c>
      <c r="F98" s="23"/>
      <c r="H98" s="15"/>
      <c r="I98" s="15"/>
      <c r="J98" s="15">
        <f>D98+E98+F98+H98+I98</f>
        <v>300</v>
      </c>
    </row>
    <row r="99" spans="1:10" x14ac:dyDescent="0.25">
      <c r="A99" t="s">
        <v>121</v>
      </c>
      <c r="B99">
        <v>5</v>
      </c>
      <c r="C99">
        <v>25</v>
      </c>
      <c r="E99" s="30">
        <f>C99*B99</f>
        <v>125</v>
      </c>
      <c r="F99" s="23"/>
      <c r="H99" s="15"/>
      <c r="I99" s="15"/>
      <c r="J99" s="15">
        <f>D99+E99+F99+H99+I99</f>
        <v>125</v>
      </c>
    </row>
    <row r="100" spans="1:10" x14ac:dyDescent="0.25">
      <c r="A100" t="s">
        <v>53</v>
      </c>
      <c r="B100">
        <v>9</v>
      </c>
      <c r="C100">
        <v>50</v>
      </c>
      <c r="D100">
        <v>0</v>
      </c>
      <c r="E100" s="15">
        <f>B100*C100</f>
        <v>450</v>
      </c>
      <c r="F100" s="23">
        <v>0</v>
      </c>
      <c r="H100" s="15">
        <v>0</v>
      </c>
      <c r="I100" s="15">
        <f t="shared" si="2"/>
        <v>0</v>
      </c>
      <c r="J100" s="15">
        <f t="shared" si="3"/>
        <v>450</v>
      </c>
    </row>
    <row r="101" spans="1:10" x14ac:dyDescent="0.25">
      <c r="A101" t="s">
        <v>54</v>
      </c>
      <c r="E101" s="15">
        <v>2640</v>
      </c>
      <c r="F101" s="23">
        <v>0</v>
      </c>
      <c r="G101" t="s">
        <v>28</v>
      </c>
      <c r="H101" s="15">
        <v>0</v>
      </c>
      <c r="I101" s="15">
        <f t="shared" si="2"/>
        <v>0</v>
      </c>
      <c r="J101" s="15">
        <f t="shared" si="3"/>
        <v>2640</v>
      </c>
    </row>
    <row r="102" spans="1:10" hidden="1" x14ac:dyDescent="0.25">
      <c r="A102" t="s">
        <v>55</v>
      </c>
      <c r="E102" s="15">
        <v>0</v>
      </c>
      <c r="F102" s="23">
        <v>0</v>
      </c>
      <c r="H102" s="15">
        <v>0</v>
      </c>
      <c r="I102" s="15">
        <f t="shared" si="2"/>
        <v>0</v>
      </c>
      <c r="J102" s="15">
        <f t="shared" si="3"/>
        <v>0</v>
      </c>
    </row>
    <row r="103" spans="1:10" x14ac:dyDescent="0.25">
      <c r="A103" t="s">
        <v>115</v>
      </c>
      <c r="E103" s="15">
        <v>400</v>
      </c>
      <c r="F103" s="23"/>
      <c r="H103" s="15"/>
      <c r="I103" s="15"/>
      <c r="J103" s="15">
        <f>C103+D103+E103+F103+H103+I103</f>
        <v>400</v>
      </c>
    </row>
    <row r="104" spans="1:10" x14ac:dyDescent="0.25">
      <c r="A104" t="s">
        <v>56</v>
      </c>
      <c r="E104" s="15">
        <v>700</v>
      </c>
      <c r="F104" s="23">
        <v>0</v>
      </c>
      <c r="H104" s="15">
        <v>0</v>
      </c>
      <c r="I104" s="15">
        <f t="shared" si="2"/>
        <v>0</v>
      </c>
      <c r="J104" s="15">
        <f t="shared" si="3"/>
        <v>700</v>
      </c>
    </row>
    <row r="105" spans="1:10" x14ac:dyDescent="0.25">
      <c r="A105" s="9" t="s">
        <v>57</v>
      </c>
      <c r="B105" s="9"/>
      <c r="C105" s="9"/>
      <c r="D105" s="16">
        <f>D104+D102+D101+D100+D97+D96+D88+D86+D83</f>
        <v>0</v>
      </c>
      <c r="E105" s="16">
        <f>SUM(E83:E104)</f>
        <v>15503</v>
      </c>
      <c r="F105" s="24">
        <f>SUM(F83:F104)</f>
        <v>0</v>
      </c>
      <c r="G105" s="6"/>
      <c r="H105" s="16">
        <f>SUM(H83:H104)</f>
        <v>0</v>
      </c>
      <c r="I105" s="16">
        <f t="shared" si="2"/>
        <v>0</v>
      </c>
      <c r="J105" s="16">
        <f>SUM(J83:J104)</f>
        <v>15503</v>
      </c>
    </row>
    <row r="107" spans="1:10" x14ac:dyDescent="0.25">
      <c r="A107" s="5" t="s">
        <v>58</v>
      </c>
      <c r="B107" s="5"/>
      <c r="C107" s="5"/>
    </row>
    <row r="108" spans="1:10" x14ac:dyDescent="0.25">
      <c r="A108" t="s">
        <v>59</v>
      </c>
      <c r="D108" s="15">
        <v>0</v>
      </c>
      <c r="E108" s="15"/>
      <c r="F108" s="23">
        <v>600</v>
      </c>
      <c r="H108" s="15">
        <v>0</v>
      </c>
      <c r="I108" s="15">
        <f t="shared" ref="I108:I115" si="6">SUM(H108)</f>
        <v>0</v>
      </c>
      <c r="J108" s="15">
        <f>I108+H108+F108+E108+D108</f>
        <v>600</v>
      </c>
    </row>
    <row r="109" spans="1:10" x14ac:dyDescent="0.25">
      <c r="A109" t="s">
        <v>60</v>
      </c>
      <c r="D109" s="15">
        <v>0</v>
      </c>
      <c r="E109" s="15"/>
      <c r="F109" s="30">
        <v>2000</v>
      </c>
      <c r="H109" s="15">
        <v>0</v>
      </c>
      <c r="I109" s="15">
        <f t="shared" si="6"/>
        <v>0</v>
      </c>
      <c r="J109" s="15">
        <f>I109+H109+F109+E109+D109</f>
        <v>2000</v>
      </c>
    </row>
    <row r="110" spans="1:10" x14ac:dyDescent="0.25">
      <c r="A110" t="s">
        <v>134</v>
      </c>
      <c r="B110">
        <v>7</v>
      </c>
      <c r="C110">
        <v>80</v>
      </c>
      <c r="D110" s="15">
        <v>0</v>
      </c>
      <c r="E110" s="15">
        <f>B110*C110</f>
        <v>560</v>
      </c>
      <c r="F110" s="23">
        <v>0</v>
      </c>
      <c r="G110" t="s">
        <v>28</v>
      </c>
      <c r="H110" s="15">
        <v>0</v>
      </c>
      <c r="I110" s="15">
        <f t="shared" si="6"/>
        <v>0</v>
      </c>
      <c r="J110" s="15">
        <f>I110+H110+F110+E110+D110</f>
        <v>560</v>
      </c>
    </row>
    <row r="111" spans="1:10" x14ac:dyDescent="0.25">
      <c r="A111" t="s">
        <v>122</v>
      </c>
      <c r="D111" s="15">
        <v>0</v>
      </c>
      <c r="E111" s="15">
        <v>300</v>
      </c>
      <c r="F111" s="23">
        <v>0</v>
      </c>
      <c r="H111" s="15">
        <v>0</v>
      </c>
      <c r="I111" s="15">
        <v>0</v>
      </c>
      <c r="J111" s="15">
        <f>D111+E111+F111+H111+I111</f>
        <v>300</v>
      </c>
    </row>
    <row r="112" spans="1:10" x14ac:dyDescent="0.25">
      <c r="A112" t="s">
        <v>61</v>
      </c>
      <c r="D112" s="15">
        <v>0</v>
      </c>
      <c r="E112" s="15">
        <v>1500</v>
      </c>
      <c r="F112" s="23">
        <v>0</v>
      </c>
      <c r="H112" s="15">
        <v>0</v>
      </c>
      <c r="I112" s="15">
        <f t="shared" si="6"/>
        <v>0</v>
      </c>
      <c r="J112" s="15">
        <f>SUM(D112:I112)</f>
        <v>1500</v>
      </c>
    </row>
    <row r="113" spans="1:11" x14ac:dyDescent="0.25">
      <c r="A113" t="s">
        <v>62</v>
      </c>
      <c r="D113" s="15">
        <v>0</v>
      </c>
      <c r="E113" s="15">
        <v>300</v>
      </c>
      <c r="F113" s="23">
        <v>0</v>
      </c>
      <c r="H113" s="15">
        <v>0</v>
      </c>
      <c r="I113" s="15">
        <f t="shared" si="6"/>
        <v>0</v>
      </c>
      <c r="J113" s="15">
        <f>I113+H113+F113+E113+D113</f>
        <v>300</v>
      </c>
    </row>
    <row r="114" spans="1:11" x14ac:dyDescent="0.25">
      <c r="A114" t="s">
        <v>63</v>
      </c>
      <c r="D114" s="15">
        <v>0</v>
      </c>
      <c r="E114" s="15">
        <v>0</v>
      </c>
      <c r="F114" s="23">
        <v>0</v>
      </c>
      <c r="H114" s="15">
        <v>0</v>
      </c>
      <c r="I114" s="15">
        <f t="shared" si="6"/>
        <v>0</v>
      </c>
      <c r="J114" s="15">
        <f>I114+H114+F114+E114+D114</f>
        <v>0</v>
      </c>
      <c r="K114" t="s">
        <v>28</v>
      </c>
    </row>
    <row r="115" spans="1:11" x14ac:dyDescent="0.25">
      <c r="A115" s="9" t="s">
        <v>64</v>
      </c>
      <c r="B115" s="9"/>
      <c r="C115" s="9"/>
      <c r="D115" s="16">
        <f>D114+D113+D112+D110+D109+D108</f>
        <v>0</v>
      </c>
      <c r="E115" s="16">
        <f>SUM(E108:E114)</f>
        <v>2660</v>
      </c>
      <c r="F115" s="24">
        <f>SUM(F108:F114)</f>
        <v>2600</v>
      </c>
      <c r="G115" s="6"/>
      <c r="H115" s="16">
        <f>SUM(H108:H114)</f>
        <v>0</v>
      </c>
      <c r="I115" s="16">
        <f t="shared" si="6"/>
        <v>0</v>
      </c>
      <c r="J115" s="16">
        <f>SUM(J109:J114)</f>
        <v>4660</v>
      </c>
      <c r="K115" s="15" t="s">
        <v>28</v>
      </c>
    </row>
    <row r="116" spans="1:11" x14ac:dyDescent="0.25">
      <c r="J116" t="s">
        <v>28</v>
      </c>
    </row>
    <row r="117" spans="1:11" x14ac:dyDescent="0.25">
      <c r="A117" s="5" t="s">
        <v>65</v>
      </c>
      <c r="B117" s="5"/>
      <c r="C117" s="5"/>
      <c r="J117" t="s">
        <v>28</v>
      </c>
    </row>
    <row r="118" spans="1:11" hidden="1" x14ac:dyDescent="0.25">
      <c r="A118" t="s">
        <v>141</v>
      </c>
      <c r="B118">
        <v>2</v>
      </c>
      <c r="C118">
        <v>200</v>
      </c>
      <c r="D118" s="15">
        <v>0</v>
      </c>
      <c r="E118" s="15">
        <v>0</v>
      </c>
      <c r="F118" s="23">
        <v>0</v>
      </c>
      <c r="H118" s="15">
        <v>0</v>
      </c>
      <c r="I118" s="15">
        <f t="shared" ref="I118:I123" si="7">SUM(H118)</f>
        <v>0</v>
      </c>
      <c r="J118" s="15">
        <f>I118+H118+F118+E118+D118</f>
        <v>0</v>
      </c>
    </row>
    <row r="119" spans="1:11" x14ac:dyDescent="0.25">
      <c r="A119" t="s">
        <v>66</v>
      </c>
      <c r="D119" s="15">
        <v>0</v>
      </c>
      <c r="E119" s="15">
        <v>150</v>
      </c>
      <c r="F119" s="23">
        <v>0</v>
      </c>
      <c r="H119" s="15">
        <v>0</v>
      </c>
      <c r="I119" s="15">
        <f t="shared" si="7"/>
        <v>0</v>
      </c>
      <c r="J119" s="15">
        <f>I119+H119+F119+E119+D119</f>
        <v>150</v>
      </c>
    </row>
    <row r="120" spans="1:11" x14ac:dyDescent="0.25">
      <c r="A120" t="s">
        <v>104</v>
      </c>
      <c r="D120" s="15">
        <v>0</v>
      </c>
      <c r="E120" s="15">
        <v>0</v>
      </c>
      <c r="F120" s="23">
        <v>0</v>
      </c>
      <c r="H120" s="15">
        <v>0</v>
      </c>
      <c r="I120" s="15">
        <f t="shared" si="7"/>
        <v>0</v>
      </c>
      <c r="J120" s="15">
        <f>I120+H120+F120+E120+D120</f>
        <v>0</v>
      </c>
    </row>
    <row r="121" spans="1:11" hidden="1" x14ac:dyDescent="0.25">
      <c r="A121" t="s">
        <v>129</v>
      </c>
      <c r="D121" s="15"/>
      <c r="E121" s="15"/>
      <c r="F121" s="23">
        <v>0</v>
      </c>
      <c r="H121" s="15"/>
      <c r="I121" s="15"/>
      <c r="J121" s="15">
        <f>F121</f>
        <v>0</v>
      </c>
    </row>
    <row r="122" spans="1:11" hidden="1" x14ac:dyDescent="0.25">
      <c r="A122" t="s">
        <v>154</v>
      </c>
      <c r="B122">
        <v>7</v>
      </c>
      <c r="C122">
        <v>325</v>
      </c>
      <c r="D122" s="15">
        <f t="shared" ref="D122" si="8">SUM(D118)</f>
        <v>0</v>
      </c>
      <c r="E122" s="15" t="s">
        <v>28</v>
      </c>
      <c r="F122" s="23">
        <v>0</v>
      </c>
      <c r="G122" t="s">
        <v>28</v>
      </c>
      <c r="H122" s="15">
        <v>0</v>
      </c>
      <c r="I122" s="15">
        <f t="shared" si="7"/>
        <v>0</v>
      </c>
      <c r="J122" s="15">
        <f>SUM(D122:I122)</f>
        <v>0</v>
      </c>
    </row>
    <row r="123" spans="1:11" x14ac:dyDescent="0.25">
      <c r="A123" s="9" t="s">
        <v>67</v>
      </c>
      <c r="B123" s="9"/>
      <c r="C123" s="9"/>
      <c r="D123" s="16">
        <f>D122+D120+D119+D118</f>
        <v>0</v>
      </c>
      <c r="E123" s="16">
        <f>SUM(E118:E122)</f>
        <v>150</v>
      </c>
      <c r="F123" s="24">
        <f>SUM(F118:F122)</f>
        <v>0</v>
      </c>
      <c r="G123" s="16"/>
      <c r="H123" s="16">
        <f>SUM(H118:H122)</f>
        <v>0</v>
      </c>
      <c r="I123" s="16">
        <f t="shared" si="7"/>
        <v>0</v>
      </c>
      <c r="J123" s="16">
        <f>SUM(D123:I123)</f>
        <v>150</v>
      </c>
    </row>
    <row r="125" spans="1:11" x14ac:dyDescent="0.25">
      <c r="A125" s="5" t="s">
        <v>68</v>
      </c>
      <c r="B125" s="5"/>
      <c r="C125" s="5"/>
    </row>
    <row r="126" spans="1:11" x14ac:dyDescent="0.25">
      <c r="A126" t="s">
        <v>69</v>
      </c>
      <c r="D126" s="15">
        <v>0</v>
      </c>
      <c r="E126" s="15">
        <v>0</v>
      </c>
      <c r="F126" s="23">
        <v>34705</v>
      </c>
      <c r="G126" t="s">
        <v>28</v>
      </c>
      <c r="H126" s="15">
        <v>0</v>
      </c>
      <c r="I126" s="15">
        <f t="shared" ref="I126:I136" si="9">SUM(H126)</f>
        <v>0</v>
      </c>
      <c r="J126" s="15">
        <f t="shared" ref="J126:J135" si="10">SUM(D126:I126)</f>
        <v>34705</v>
      </c>
    </row>
    <row r="127" spans="1:11" x14ac:dyDescent="0.25">
      <c r="A127" t="s">
        <v>70</v>
      </c>
      <c r="D127" s="15">
        <f>SUM(D124,D116)</f>
        <v>0</v>
      </c>
      <c r="E127" s="15">
        <f t="shared" ref="E127:E136" si="11">SUM(D127)</f>
        <v>0</v>
      </c>
      <c r="F127" s="19">
        <v>9500</v>
      </c>
      <c r="G127" t="s">
        <v>28</v>
      </c>
      <c r="H127" s="15">
        <v>0</v>
      </c>
      <c r="I127" s="15">
        <f t="shared" si="9"/>
        <v>0</v>
      </c>
      <c r="J127" s="15">
        <f t="shared" si="10"/>
        <v>9500</v>
      </c>
    </row>
    <row r="128" spans="1:11" hidden="1" x14ac:dyDescent="0.25">
      <c r="A128" t="s">
        <v>71</v>
      </c>
      <c r="D128" s="15">
        <f>SUM(D125,D117)</f>
        <v>0</v>
      </c>
      <c r="E128" s="15">
        <f t="shared" si="11"/>
        <v>0</v>
      </c>
      <c r="F128" s="26">
        <v>0</v>
      </c>
      <c r="G128" t="s">
        <v>28</v>
      </c>
      <c r="H128" s="15">
        <v>0</v>
      </c>
      <c r="I128" s="15">
        <f t="shared" si="9"/>
        <v>0</v>
      </c>
      <c r="J128" s="15">
        <f t="shared" si="10"/>
        <v>0</v>
      </c>
    </row>
    <row r="129" spans="1:10" x14ac:dyDescent="0.25">
      <c r="A129" t="s">
        <v>107</v>
      </c>
      <c r="D129" s="15">
        <v>0</v>
      </c>
      <c r="E129" s="15">
        <f t="shared" si="11"/>
        <v>0</v>
      </c>
      <c r="F129" s="26">
        <v>21400</v>
      </c>
      <c r="G129" t="s">
        <v>28</v>
      </c>
      <c r="H129" s="15">
        <v>0</v>
      </c>
      <c r="I129" s="15">
        <f t="shared" si="9"/>
        <v>0</v>
      </c>
      <c r="J129" s="15">
        <f t="shared" si="10"/>
        <v>21400</v>
      </c>
    </row>
    <row r="130" spans="1:10" hidden="1" x14ac:dyDescent="0.25">
      <c r="A130" t="s">
        <v>142</v>
      </c>
      <c r="D130" s="15">
        <v>0</v>
      </c>
      <c r="E130" s="15">
        <f t="shared" si="11"/>
        <v>0</v>
      </c>
      <c r="F130" s="33">
        <v>0</v>
      </c>
      <c r="G130" t="s">
        <v>139</v>
      </c>
      <c r="H130" s="15">
        <v>0</v>
      </c>
      <c r="I130" s="15">
        <f t="shared" si="9"/>
        <v>0</v>
      </c>
      <c r="J130" s="15">
        <f t="shared" si="10"/>
        <v>0</v>
      </c>
    </row>
    <row r="131" spans="1:10" x14ac:dyDescent="0.25">
      <c r="A131" t="s">
        <v>72</v>
      </c>
      <c r="D131" s="15">
        <v>0</v>
      </c>
      <c r="E131" s="15">
        <f t="shared" si="11"/>
        <v>0</v>
      </c>
      <c r="F131" s="26">
        <v>148528</v>
      </c>
      <c r="G131" t="s">
        <v>28</v>
      </c>
      <c r="H131" s="15">
        <v>0</v>
      </c>
      <c r="I131" s="15">
        <f t="shared" si="9"/>
        <v>0</v>
      </c>
      <c r="J131" s="15">
        <f t="shared" si="10"/>
        <v>148528</v>
      </c>
    </row>
    <row r="132" spans="1:10" x14ac:dyDescent="0.25">
      <c r="A132" t="s">
        <v>117</v>
      </c>
      <c r="D132" s="15"/>
      <c r="E132" s="15"/>
      <c r="F132" s="26">
        <v>500</v>
      </c>
      <c r="H132" s="15"/>
      <c r="I132" s="15"/>
      <c r="J132" s="15">
        <f>D132+E132+F132+H132+I132</f>
        <v>500</v>
      </c>
    </row>
    <row r="133" spans="1:10" hidden="1" x14ac:dyDescent="0.25">
      <c r="A133" t="s">
        <v>73</v>
      </c>
      <c r="D133" s="15">
        <f>SUM(D129,D122)</f>
        <v>0</v>
      </c>
      <c r="E133" s="15">
        <f t="shared" si="11"/>
        <v>0</v>
      </c>
      <c r="F133" s="23">
        <v>0</v>
      </c>
      <c r="G133" t="s">
        <v>28</v>
      </c>
      <c r="H133" s="15">
        <v>0</v>
      </c>
      <c r="I133" s="15">
        <f t="shared" si="9"/>
        <v>0</v>
      </c>
      <c r="J133" s="15">
        <f t="shared" si="10"/>
        <v>0</v>
      </c>
    </row>
    <row r="134" spans="1:10" x14ac:dyDescent="0.25">
      <c r="A134" t="s">
        <v>74</v>
      </c>
      <c r="D134" s="15">
        <v>0</v>
      </c>
      <c r="E134" s="15">
        <v>0</v>
      </c>
      <c r="F134" s="23">
        <v>26976</v>
      </c>
      <c r="G134" t="s">
        <v>28</v>
      </c>
      <c r="H134" s="15">
        <v>0</v>
      </c>
      <c r="I134" s="15">
        <f t="shared" si="9"/>
        <v>0</v>
      </c>
      <c r="J134" s="15">
        <f t="shared" si="10"/>
        <v>26976</v>
      </c>
    </row>
    <row r="135" spans="1:10" hidden="1" x14ac:dyDescent="0.25">
      <c r="A135" t="s">
        <v>113</v>
      </c>
      <c r="D135" s="15">
        <f>SUM(D131,D124)</f>
        <v>0</v>
      </c>
      <c r="E135" s="15">
        <f t="shared" si="11"/>
        <v>0</v>
      </c>
      <c r="F135" s="23">
        <v>0</v>
      </c>
      <c r="G135" t="s">
        <v>28</v>
      </c>
      <c r="H135" s="15">
        <v>0</v>
      </c>
      <c r="I135" s="15">
        <f t="shared" si="9"/>
        <v>0</v>
      </c>
      <c r="J135" s="15">
        <f t="shared" si="10"/>
        <v>0</v>
      </c>
    </row>
    <row r="136" spans="1:10" x14ac:dyDescent="0.25">
      <c r="A136" s="9" t="s">
        <v>75</v>
      </c>
      <c r="B136" s="9"/>
      <c r="C136" s="9"/>
      <c r="D136" s="16">
        <f>D135+D134+D133+D131+D130+D129+D128+D127+D126</f>
        <v>0</v>
      </c>
      <c r="E136" s="16">
        <f t="shared" si="11"/>
        <v>0</v>
      </c>
      <c r="F136" s="24">
        <f>SUM(F126:F135)</f>
        <v>241609</v>
      </c>
      <c r="G136" s="6" t="s">
        <v>28</v>
      </c>
      <c r="H136" s="16">
        <f>SUM(H126:H135)</f>
        <v>0</v>
      </c>
      <c r="I136" s="16">
        <f t="shared" si="9"/>
        <v>0</v>
      </c>
      <c r="J136" s="16">
        <f>SUM(J126:J135)</f>
        <v>241609</v>
      </c>
    </row>
    <row r="138" spans="1:10" x14ac:dyDescent="0.25">
      <c r="A138" s="5" t="s">
        <v>76</v>
      </c>
      <c r="B138" s="5"/>
      <c r="C138" s="5"/>
    </row>
    <row r="139" spans="1:10" x14ac:dyDescent="0.25">
      <c r="A139" t="s">
        <v>77</v>
      </c>
      <c r="D139" s="15">
        <v>0</v>
      </c>
      <c r="E139" s="15">
        <v>75</v>
      </c>
      <c r="F139" s="23">
        <v>0</v>
      </c>
      <c r="H139" s="15">
        <v>0</v>
      </c>
      <c r="I139" s="15">
        <f t="shared" ref="I139:I147" si="12">SUM(H139)</f>
        <v>0</v>
      </c>
      <c r="J139" s="15">
        <f t="shared" ref="J139:J146" si="13">SUM(D139:I139)</f>
        <v>75</v>
      </c>
    </row>
    <row r="140" spans="1:10" x14ac:dyDescent="0.25">
      <c r="A140" t="s">
        <v>78</v>
      </c>
      <c r="D140" s="15">
        <v>0</v>
      </c>
      <c r="E140" s="15">
        <v>2400</v>
      </c>
      <c r="F140" s="23">
        <v>0</v>
      </c>
      <c r="H140" s="15">
        <v>0</v>
      </c>
      <c r="I140" s="15">
        <f t="shared" si="12"/>
        <v>0</v>
      </c>
      <c r="J140" s="15">
        <f t="shared" si="13"/>
        <v>2400</v>
      </c>
    </row>
    <row r="141" spans="1:10" x14ac:dyDescent="0.25">
      <c r="A141" t="s">
        <v>79</v>
      </c>
      <c r="B141">
        <v>2</v>
      </c>
      <c r="C141">
        <v>90</v>
      </c>
      <c r="D141" s="15">
        <v>0</v>
      </c>
      <c r="E141" s="30">
        <f>B141*C141</f>
        <v>180</v>
      </c>
      <c r="F141" s="23">
        <v>0</v>
      </c>
      <c r="H141" s="15">
        <v>0</v>
      </c>
      <c r="I141" s="15">
        <f t="shared" si="12"/>
        <v>0</v>
      </c>
      <c r="J141" s="15">
        <f t="shared" si="13"/>
        <v>180</v>
      </c>
    </row>
    <row r="142" spans="1:10" x14ac:dyDescent="0.25">
      <c r="A142" t="s">
        <v>125</v>
      </c>
      <c r="B142">
        <v>70</v>
      </c>
      <c r="D142" s="15"/>
      <c r="E142" s="15">
        <v>500</v>
      </c>
      <c r="F142" s="23"/>
      <c r="H142" s="15"/>
      <c r="I142" s="15"/>
      <c r="J142" s="15">
        <f>D142+E142+F142+H142+I142</f>
        <v>500</v>
      </c>
    </row>
    <row r="143" spans="1:10" x14ac:dyDescent="0.25">
      <c r="A143" t="s">
        <v>80</v>
      </c>
      <c r="D143" s="15">
        <v>0</v>
      </c>
      <c r="E143" s="15">
        <v>250</v>
      </c>
      <c r="F143" s="23">
        <v>0</v>
      </c>
      <c r="H143" s="15">
        <v>0</v>
      </c>
      <c r="I143" s="15">
        <f t="shared" si="12"/>
        <v>0</v>
      </c>
      <c r="J143" s="15">
        <f t="shared" si="13"/>
        <v>250</v>
      </c>
    </row>
    <row r="144" spans="1:10" hidden="1" x14ac:dyDescent="0.25">
      <c r="A144" t="s">
        <v>81</v>
      </c>
      <c r="D144" s="15">
        <v>0</v>
      </c>
      <c r="E144" s="19">
        <v>0</v>
      </c>
      <c r="F144" s="23">
        <v>0</v>
      </c>
      <c r="G144" t="s">
        <v>28</v>
      </c>
      <c r="H144" s="15">
        <v>0</v>
      </c>
      <c r="I144" s="15">
        <f t="shared" si="12"/>
        <v>0</v>
      </c>
      <c r="J144" s="15">
        <f t="shared" si="13"/>
        <v>0</v>
      </c>
    </row>
    <row r="145" spans="1:10" x14ac:dyDescent="0.25">
      <c r="A145" t="s">
        <v>119</v>
      </c>
      <c r="D145" s="15"/>
      <c r="E145" s="15">
        <v>300</v>
      </c>
      <c r="F145" s="23"/>
      <c r="H145" s="15"/>
      <c r="I145" s="15"/>
      <c r="J145" s="15">
        <f>D145+E145+F145+H145+I145</f>
        <v>300</v>
      </c>
    </row>
    <row r="146" spans="1:10" hidden="1" x14ac:dyDescent="0.25">
      <c r="A146" t="s">
        <v>82</v>
      </c>
      <c r="D146" s="15">
        <v>0</v>
      </c>
      <c r="E146" s="15">
        <v>0</v>
      </c>
      <c r="F146" s="23">
        <v>0</v>
      </c>
      <c r="G146" t="s">
        <v>28</v>
      </c>
      <c r="H146" s="15">
        <v>0</v>
      </c>
      <c r="I146" s="15">
        <f t="shared" si="12"/>
        <v>0</v>
      </c>
      <c r="J146" s="15">
        <f t="shared" si="13"/>
        <v>0</v>
      </c>
    </row>
    <row r="147" spans="1:10" x14ac:dyDescent="0.25">
      <c r="A147" s="9" t="s">
        <v>83</v>
      </c>
      <c r="B147" s="9"/>
      <c r="C147" s="9"/>
      <c r="D147" s="16">
        <f>SUM(D139:D146)</f>
        <v>0</v>
      </c>
      <c r="E147" s="15">
        <f>SUM(E139:E146)</f>
        <v>3705</v>
      </c>
      <c r="F147" s="24">
        <f>SUM(F139:F146)</f>
        <v>0</v>
      </c>
      <c r="G147" s="6"/>
      <c r="H147" s="16">
        <f>SUM(H139:H146)</f>
        <v>0</v>
      </c>
      <c r="I147" s="16">
        <f t="shared" si="12"/>
        <v>0</v>
      </c>
      <c r="J147" s="16">
        <f>SUM(J139:J146)</f>
        <v>3705</v>
      </c>
    </row>
    <row r="149" spans="1:10" x14ac:dyDescent="0.25">
      <c r="A149" s="5" t="s">
        <v>84</v>
      </c>
      <c r="B149" s="5"/>
      <c r="C149" s="5"/>
    </row>
    <row r="150" spans="1:10" x14ac:dyDescent="0.25">
      <c r="A150" t="s">
        <v>85</v>
      </c>
      <c r="D150" s="15">
        <v>0</v>
      </c>
      <c r="E150" s="15">
        <v>75</v>
      </c>
      <c r="F150" s="23">
        <v>0</v>
      </c>
      <c r="G150" s="15"/>
      <c r="H150" s="15">
        <v>0</v>
      </c>
      <c r="I150" s="15">
        <f t="shared" ref="I150:I151" si="14">SUM(H150)</f>
        <v>0</v>
      </c>
      <c r="J150" s="15">
        <f>SUM(D150:I150)</f>
        <v>75</v>
      </c>
    </row>
    <row r="151" spans="1:10" x14ac:dyDescent="0.25">
      <c r="A151" s="9" t="s">
        <v>86</v>
      </c>
      <c r="B151" s="9"/>
      <c r="C151" s="9"/>
      <c r="D151" s="16">
        <f>D150</f>
        <v>0</v>
      </c>
      <c r="E151" s="16">
        <f>SUM(E150)</f>
        <v>75</v>
      </c>
      <c r="F151" s="24">
        <f>SUM(F150)</f>
        <v>0</v>
      </c>
      <c r="G151" s="16"/>
      <c r="H151" s="16">
        <f>SUM(H150)</f>
        <v>0</v>
      </c>
      <c r="I151" s="16">
        <f t="shared" si="14"/>
        <v>0</v>
      </c>
      <c r="J151" s="16">
        <f>SUM(D151:I151)</f>
        <v>75</v>
      </c>
    </row>
    <row r="153" spans="1:10" x14ac:dyDescent="0.25">
      <c r="A153" s="5" t="s">
        <v>87</v>
      </c>
      <c r="B153" s="5"/>
      <c r="C153" s="5"/>
    </row>
    <row r="154" spans="1:10" x14ac:dyDescent="0.25">
      <c r="A154" t="s">
        <v>147</v>
      </c>
      <c r="B154">
        <v>0</v>
      </c>
      <c r="C154">
        <v>300</v>
      </c>
      <c r="F154" s="23">
        <v>5500</v>
      </c>
      <c r="G154" t="s">
        <v>28</v>
      </c>
      <c r="H154" s="15">
        <v>0</v>
      </c>
      <c r="J154" s="15">
        <f>SUM(D154:I154)</f>
        <v>5500</v>
      </c>
    </row>
    <row r="155" spans="1:10" x14ac:dyDescent="0.25">
      <c r="A155" t="s">
        <v>88</v>
      </c>
      <c r="F155" s="23">
        <v>58250</v>
      </c>
      <c r="G155" t="s">
        <v>28</v>
      </c>
      <c r="H155" s="15">
        <v>0</v>
      </c>
      <c r="J155" s="15">
        <f>SUM(D155:I155)</f>
        <v>58250</v>
      </c>
    </row>
    <row r="156" spans="1:10" x14ac:dyDescent="0.25">
      <c r="A156" t="s">
        <v>89</v>
      </c>
      <c r="F156" s="23">
        <v>54200</v>
      </c>
      <c r="G156" t="s">
        <v>28</v>
      </c>
      <c r="H156" s="15">
        <v>0</v>
      </c>
      <c r="J156" s="15">
        <f>SUM(D156:I156)</f>
        <v>54200</v>
      </c>
    </row>
    <row r="157" spans="1:10" x14ac:dyDescent="0.25">
      <c r="A157" s="9" t="s">
        <v>90</v>
      </c>
      <c r="B157" s="9"/>
      <c r="C157" s="9"/>
      <c r="D157" s="6"/>
      <c r="E157" s="6"/>
      <c r="F157" s="24">
        <f>SUM(F154:F156)</f>
        <v>117950</v>
      </c>
      <c r="G157" s="6" t="s">
        <v>28</v>
      </c>
      <c r="H157" s="16">
        <f>SUM(H154:H156)</f>
        <v>0</v>
      </c>
      <c r="I157" s="6"/>
      <c r="J157" s="16">
        <f>J156+J155+J154</f>
        <v>117950</v>
      </c>
    </row>
    <row r="158" spans="1:10" x14ac:dyDescent="0.25">
      <c r="J158" s="15"/>
    </row>
    <row r="159" spans="1:10" x14ac:dyDescent="0.25">
      <c r="A159" s="5" t="s">
        <v>91</v>
      </c>
      <c r="B159" s="5"/>
      <c r="C159" s="5"/>
      <c r="J159" s="15"/>
    </row>
    <row r="160" spans="1:10" x14ac:dyDescent="0.25">
      <c r="A160" t="s">
        <v>92</v>
      </c>
      <c r="F160" s="23">
        <v>164250</v>
      </c>
      <c r="G160" t="s">
        <v>28</v>
      </c>
      <c r="H160" s="15">
        <v>0</v>
      </c>
      <c r="J160" s="15">
        <f>SUM(D160:I160)</f>
        <v>164250</v>
      </c>
    </row>
    <row r="161" spans="1:10" x14ac:dyDescent="0.25">
      <c r="A161" s="9" t="s">
        <v>93</v>
      </c>
      <c r="B161" s="9"/>
      <c r="C161" s="9"/>
      <c r="D161" s="6"/>
      <c r="E161" s="6"/>
      <c r="F161" s="24">
        <f>F160</f>
        <v>164250</v>
      </c>
      <c r="G161" s="6"/>
      <c r="H161" s="16">
        <f>SUM(H160)</f>
        <v>0</v>
      </c>
      <c r="I161" s="6"/>
      <c r="J161" s="16">
        <f>F160</f>
        <v>164250</v>
      </c>
    </row>
    <row r="163" spans="1:10" x14ac:dyDescent="0.25">
      <c r="D163" s="8" t="s">
        <v>1</v>
      </c>
      <c r="E163" s="8" t="s">
        <v>2</v>
      </c>
      <c r="F163" s="20" t="s">
        <v>3</v>
      </c>
      <c r="G163" s="6"/>
      <c r="H163" s="8" t="s">
        <v>94</v>
      </c>
      <c r="I163" s="8" t="s">
        <v>6</v>
      </c>
      <c r="J163" s="8" t="s">
        <v>7</v>
      </c>
    </row>
    <row r="164" spans="1:10" x14ac:dyDescent="0.25">
      <c r="A164" s="1" t="s">
        <v>95</v>
      </c>
      <c r="B164" s="1"/>
      <c r="C164" s="1"/>
      <c r="D164" s="15">
        <f>D151+D147+D136+D123+D115+D105+D80+D73+D62+D54+D45+D34</f>
        <v>34600</v>
      </c>
      <c r="E164" s="15">
        <f>E151+E147+E136+E123+E115+E105+E80+E73+E62+E54+E45+E34</f>
        <v>27368</v>
      </c>
      <c r="F164" s="23">
        <f>F160+F157+F136+F123+F115+F105+F80+F73+F62+F54+F45+F34</f>
        <v>566274</v>
      </c>
      <c r="H164" s="15">
        <f>H161+H157+H151+H147+H136+H123+H115+H105+H80+H73+H62+H54+H45+H34</f>
        <v>7554</v>
      </c>
      <c r="I164" s="15">
        <f>I151+I147+I136+I123+I115+I105+I80+I62+I54+I45+I34</f>
        <v>23160</v>
      </c>
      <c r="J164" s="15">
        <f>J161+J157+J151+J147+J136+J123+J115+J105+J80+J73+J62+J54+J45+J34</f>
        <v>658356</v>
      </c>
    </row>
    <row r="165" spans="1:10" x14ac:dyDescent="0.25">
      <c r="D165" s="6"/>
      <c r="E165" s="6"/>
      <c r="F165" s="27"/>
      <c r="G165" s="6"/>
      <c r="H165" s="6"/>
      <c r="I165" s="6"/>
      <c r="J165" s="6"/>
    </row>
    <row r="166" spans="1:10" x14ac:dyDescent="0.25">
      <c r="A166" s="1" t="s">
        <v>96</v>
      </c>
      <c r="B166" s="1"/>
      <c r="C166" s="1"/>
      <c r="D166" s="14">
        <f>D164*42%</f>
        <v>14532</v>
      </c>
      <c r="E166" s="14">
        <f>D166+D169+D171+D172</f>
        <v>25982.670564</v>
      </c>
    </row>
    <row r="167" spans="1:10" x14ac:dyDescent="0.25">
      <c r="A167" s="1" t="s">
        <v>97</v>
      </c>
      <c r="B167" s="1"/>
      <c r="C167" s="1"/>
      <c r="D167" s="15">
        <f>E164*7.5%</f>
        <v>2052.6</v>
      </c>
    </row>
    <row r="168" spans="1:10" x14ac:dyDescent="0.25">
      <c r="A168" s="1" t="s">
        <v>98</v>
      </c>
      <c r="B168" s="1"/>
      <c r="C168" s="1"/>
      <c r="D168" s="15">
        <f>E168*6%</f>
        <v>43210.077599999997</v>
      </c>
      <c r="E168" s="15">
        <f>G171+D170+D167+D166+J164</f>
        <v>720167.96</v>
      </c>
      <c r="G168">
        <v>0</v>
      </c>
    </row>
    <row r="169" spans="1:10" hidden="1" x14ac:dyDescent="0.25">
      <c r="A169" s="1" t="s">
        <v>135</v>
      </c>
      <c r="B169" s="1"/>
      <c r="C169" s="1"/>
      <c r="D169" s="15">
        <v>0</v>
      </c>
      <c r="E169" s="15"/>
    </row>
    <row r="170" spans="1:10" x14ac:dyDescent="0.25">
      <c r="A170" s="1" t="s">
        <v>99</v>
      </c>
      <c r="B170" s="1"/>
      <c r="C170" s="1"/>
      <c r="D170" s="15">
        <v>5726</v>
      </c>
      <c r="F170" s="22" t="s">
        <v>28</v>
      </c>
    </row>
    <row r="171" spans="1:10" hidden="1" x14ac:dyDescent="0.25">
      <c r="A171" s="1" t="s">
        <v>138</v>
      </c>
      <c r="B171" s="1"/>
      <c r="C171" s="1"/>
      <c r="D171" s="15">
        <v>0</v>
      </c>
      <c r="G171" s="15">
        <f>J164*6%</f>
        <v>39501.360000000001</v>
      </c>
    </row>
    <row r="172" spans="1:10" x14ac:dyDescent="0.25">
      <c r="A172" t="s">
        <v>100</v>
      </c>
      <c r="D172" s="16">
        <f>E172</f>
        <v>11450.670563999998</v>
      </c>
      <c r="E172" s="16">
        <f>D173*1.5%</f>
        <v>11450.670563999998</v>
      </c>
      <c r="F172" s="27"/>
      <c r="G172" s="6"/>
      <c r="H172" s="6"/>
      <c r="I172" s="6"/>
      <c r="J172" s="6"/>
    </row>
    <row r="173" spans="1:10" x14ac:dyDescent="0.25">
      <c r="A173" s="1" t="s">
        <v>101</v>
      </c>
      <c r="B173" s="1"/>
      <c r="C173" s="1"/>
      <c r="D173" s="15">
        <f>J164+D166+D167+D168+D170+G171</f>
        <v>763378.03759999992</v>
      </c>
    </row>
    <row r="174" spans="1:10" x14ac:dyDescent="0.25">
      <c r="A174" s="1" t="s">
        <v>102</v>
      </c>
      <c r="B174" s="1"/>
      <c r="C174" s="1"/>
      <c r="D174" s="15">
        <f>D173+E172</f>
        <v>774828.70816399995</v>
      </c>
    </row>
    <row r="176" spans="1:10" x14ac:dyDescent="0.25">
      <c r="A176" s="1"/>
      <c r="B176" s="1"/>
      <c r="C176" s="1"/>
      <c r="I176" t="s">
        <v>28</v>
      </c>
    </row>
    <row r="177" spans="1:5" x14ac:dyDescent="0.25">
      <c r="A177" s="1"/>
      <c r="B177" s="1"/>
      <c r="C177" s="1"/>
    </row>
    <row r="178" spans="1:5" x14ac:dyDescent="0.25">
      <c r="A178" s="1"/>
      <c r="B178" s="1"/>
      <c r="C178" s="1"/>
      <c r="D178" s="18"/>
    </row>
    <row r="179" spans="1:5" x14ac:dyDescent="0.25">
      <c r="A179" s="1"/>
      <c r="B179" s="1"/>
      <c r="C179" s="1"/>
    </row>
    <row r="180" spans="1:5" x14ac:dyDescent="0.25">
      <c r="A180" s="1"/>
      <c r="B180" s="1"/>
      <c r="C180" s="1"/>
    </row>
    <row r="181" spans="1:5" x14ac:dyDescent="0.25">
      <c r="A181" s="1"/>
      <c r="B181" s="1"/>
      <c r="C181" s="1"/>
    </row>
    <row r="182" spans="1:5" x14ac:dyDescent="0.25">
      <c r="A182" s="1"/>
      <c r="B182" s="1"/>
      <c r="C182" s="1"/>
    </row>
    <row r="183" spans="1:5" x14ac:dyDescent="0.25">
      <c r="A183" s="1"/>
      <c r="B183" s="1"/>
      <c r="C183" s="1"/>
    </row>
    <row r="185" spans="1:5" x14ac:dyDescent="0.25">
      <c r="D185" s="18"/>
      <c r="E185" s="15"/>
    </row>
  </sheetData>
  <pageMargins left="0.7" right="0.7" top="0.75" bottom="0.75" header="0.3" footer="0.3"/>
  <pageSetup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0F686-054C-43D5-B846-4924C949B34F}">
  <dimension ref="A3:F16"/>
  <sheetViews>
    <sheetView workbookViewId="0">
      <selection activeCell="C17" sqref="C17"/>
    </sheetView>
  </sheetViews>
  <sheetFormatPr defaultRowHeight="15" x14ac:dyDescent="0.25"/>
  <sheetData>
    <row r="3" spans="1:6" x14ac:dyDescent="0.25">
      <c r="A3" t="s">
        <v>165</v>
      </c>
      <c r="C3">
        <v>17500</v>
      </c>
    </row>
    <row r="4" spans="1:6" x14ac:dyDescent="0.25">
      <c r="A4" t="s">
        <v>166</v>
      </c>
      <c r="C4">
        <v>3500</v>
      </c>
    </row>
    <row r="5" spans="1:6" x14ac:dyDescent="0.25">
      <c r="A5" t="s">
        <v>167</v>
      </c>
      <c r="C5">
        <v>1100</v>
      </c>
    </row>
    <row r="6" spans="1:6" x14ac:dyDescent="0.25">
      <c r="A6" t="s">
        <v>168</v>
      </c>
      <c r="C6">
        <v>8000</v>
      </c>
    </row>
    <row r="7" spans="1:6" x14ac:dyDescent="0.25">
      <c r="A7" t="s">
        <v>169</v>
      </c>
      <c r="C7">
        <v>1000</v>
      </c>
    </row>
    <row r="8" spans="1:6" x14ac:dyDescent="0.25">
      <c r="A8" t="s">
        <v>170</v>
      </c>
      <c r="C8">
        <v>1000</v>
      </c>
    </row>
    <row r="9" spans="1:6" x14ac:dyDescent="0.25">
      <c r="A9" t="s">
        <v>176</v>
      </c>
      <c r="C9">
        <v>4600</v>
      </c>
      <c r="F9">
        <f>C9+C8+C7+C6+C5+C4+C3</f>
        <v>36700</v>
      </c>
    </row>
    <row r="11" spans="1:6" x14ac:dyDescent="0.25">
      <c r="A11" t="s">
        <v>175</v>
      </c>
      <c r="C11">
        <f>F9*1.5%</f>
        <v>550.5</v>
      </c>
      <c r="F11">
        <f>F9+C11</f>
        <v>37250.5</v>
      </c>
    </row>
    <row r="12" spans="1:6" x14ac:dyDescent="0.25">
      <c r="A12" t="s">
        <v>172</v>
      </c>
      <c r="C12">
        <f>F11*10%</f>
        <v>3725.05</v>
      </c>
    </row>
    <row r="13" spans="1:6" x14ac:dyDescent="0.25">
      <c r="A13" t="s">
        <v>171</v>
      </c>
      <c r="C13">
        <f>F13*10%</f>
        <v>4097.5550000000003</v>
      </c>
      <c r="F13">
        <f>F11+C12</f>
        <v>40975.550000000003</v>
      </c>
    </row>
    <row r="16" spans="1:6" x14ac:dyDescent="0.25">
      <c r="A16" t="s">
        <v>7</v>
      </c>
      <c r="C16">
        <f>F13+C13</f>
        <v>45073.105000000003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009D2-8F4A-4266-B773-5357B75ACC97}">
  <dimension ref="A4:D13"/>
  <sheetViews>
    <sheetView workbookViewId="0">
      <selection activeCell="C17" sqref="C17"/>
    </sheetView>
  </sheetViews>
  <sheetFormatPr defaultRowHeight="15" x14ac:dyDescent="0.25"/>
  <sheetData>
    <row r="4" spans="1:4" x14ac:dyDescent="0.25">
      <c r="A4" t="s">
        <v>69</v>
      </c>
      <c r="B4">
        <v>44760</v>
      </c>
    </row>
    <row r="5" spans="1:4" x14ac:dyDescent="0.25">
      <c r="D5">
        <f>B4+B6</f>
        <v>55950</v>
      </c>
    </row>
    <row r="6" spans="1:4" x14ac:dyDescent="0.25">
      <c r="A6" t="s">
        <v>173</v>
      </c>
      <c r="B6">
        <f>B4*25%</f>
        <v>11190</v>
      </c>
    </row>
    <row r="8" spans="1:4" x14ac:dyDescent="0.25">
      <c r="A8" t="s">
        <v>171</v>
      </c>
      <c r="B8">
        <f>D5*10%</f>
        <v>5595</v>
      </c>
    </row>
    <row r="10" spans="1:4" x14ac:dyDescent="0.25">
      <c r="A10" t="s">
        <v>175</v>
      </c>
      <c r="B10">
        <f>D10*1.5%</f>
        <v>923.17499999999995</v>
      </c>
      <c r="D10">
        <f>B8+B6+B4</f>
        <v>61545</v>
      </c>
    </row>
    <row r="13" spans="1:4" x14ac:dyDescent="0.25">
      <c r="A13" t="s">
        <v>177</v>
      </c>
      <c r="B13">
        <f>B10+B8+B6+B4</f>
        <v>62468.175000000003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D8C2-2BD8-45CA-8F70-F1BA715B801C}">
  <dimension ref="A5:D14"/>
  <sheetViews>
    <sheetView workbookViewId="0">
      <selection activeCell="F11" sqref="F11"/>
    </sheetView>
  </sheetViews>
  <sheetFormatPr defaultRowHeight="15" x14ac:dyDescent="0.25"/>
  <sheetData>
    <row r="5" spans="1:4" x14ac:dyDescent="0.25">
      <c r="A5" t="s">
        <v>174</v>
      </c>
      <c r="B5">
        <v>12500</v>
      </c>
    </row>
    <row r="7" spans="1:4" x14ac:dyDescent="0.25">
      <c r="A7" t="s">
        <v>172</v>
      </c>
      <c r="B7">
        <f>B5*20%</f>
        <v>2500</v>
      </c>
    </row>
    <row r="9" spans="1:4" x14ac:dyDescent="0.25">
      <c r="A9" t="s">
        <v>171</v>
      </c>
      <c r="B9">
        <f>D9*10%</f>
        <v>1500</v>
      </c>
      <c r="D9">
        <f>B7+B5</f>
        <v>15000</v>
      </c>
    </row>
    <row r="11" spans="1:4" x14ac:dyDescent="0.25">
      <c r="A11" t="s">
        <v>175</v>
      </c>
      <c r="B11">
        <f>D11*1.5%</f>
        <v>247.5</v>
      </c>
      <c r="D11">
        <f>B9+B7+B5</f>
        <v>16500</v>
      </c>
    </row>
    <row r="14" spans="1:4" x14ac:dyDescent="0.25">
      <c r="A14" t="s">
        <v>7</v>
      </c>
      <c r="B14">
        <f>B11+B9+B7+B5</f>
        <v>16747.5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B9E0B2011E7747989DECA934071DA9" ma:contentTypeVersion="2" ma:contentTypeDescription="Create a new document." ma:contentTypeScope="" ma:versionID="e302fa9b80e7b07d4d4f92ec838c120f">
  <xsd:schema xmlns:xsd="http://www.w3.org/2001/XMLSchema" xmlns:xs="http://www.w3.org/2001/XMLSchema" xmlns:p="http://schemas.microsoft.com/office/2006/metadata/properties" xmlns:ns3="35de80ae-8cac-49c9-8b74-ccfe5e15ecc1" targetNamespace="http://schemas.microsoft.com/office/2006/metadata/properties" ma:root="true" ma:fieldsID="fa513d5c5ea9cb2215bdc49260076c5e" ns3:_="">
    <xsd:import namespace="35de80ae-8cac-49c9-8b74-ccfe5e15ecc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de80ae-8cac-49c9-8b74-ccfe5e15ec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62E742-DF5E-423F-8FFE-A75961E053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de80ae-8cac-49c9-8b74-ccfe5e15ec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FE00BF-1714-44A4-8EBB-BD656BBBA3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D73DB8-686D-4897-BFC0-CC9A112CD8E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de80ae-8cac-49c9-8b74-ccfe5e15ec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2250</vt:lpstr>
      <vt:lpstr>Alt. Restrooms </vt:lpstr>
      <vt:lpstr>Drywall Alt. </vt:lpstr>
      <vt:lpstr>Dryfall Alt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cp:keywords/>
  <dc:description/>
  <cp:lastModifiedBy>Steve Thurston</cp:lastModifiedBy>
  <cp:revision/>
  <cp:lastPrinted>2020-01-08T18:10:05Z</cp:lastPrinted>
  <dcterms:created xsi:type="dcterms:W3CDTF">2006-09-16T00:00:00Z</dcterms:created>
  <dcterms:modified xsi:type="dcterms:W3CDTF">2020-02-04T18:06:39Z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0x01010022B9E0B2011E7747989DECA934071DA9</vt:lpwstr>
  </property>
</Properties>
</file>